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mDev\CD Admin Procedures\2.11.13HomePolicyFY12Approp\"/>
    </mc:Choice>
  </mc:AlternateContent>
  <bookViews>
    <workbookView xWindow="480" yWindow="30" windowWidth="11835" windowHeight="5685" tabRatio="950" activeTab="3"/>
  </bookViews>
  <sheets>
    <sheet name="0)Instructions" sheetId="17" r:id="rId1"/>
    <sheet name="1)Summary" sheetId="7" r:id="rId2"/>
    <sheet name="2)Revenue" sheetId="1" r:id="rId3"/>
    <sheet name="3)Operating Budget" sheetId="2" r:id="rId4"/>
    <sheet name="4)Operating Cash Flow" sheetId="8" r:id="rId5"/>
    <sheet name="5)Development Budget" sheetId="11" r:id="rId6"/>
    <sheet name="6)Construction Cash Flow" sheetId="5" r:id="rId7"/>
  </sheets>
  <externalReferences>
    <externalReference r:id="rId8"/>
  </externalReferences>
  <definedNames>
    <definedName name="GRP">'2)Revenue'!$K$25</definedName>
    <definedName name="ODR">'4)Operating Cash Flow'!$E$30</definedName>
    <definedName name="_xlnm.Print_Area" localSheetId="1">'1)Summary'!$A$1:$I$58</definedName>
    <definedName name="_xlnm.Print_Area" localSheetId="2">'2)Revenue'!$B$1:$N$33</definedName>
    <definedName name="_xlnm.Print_Area" localSheetId="3">'3)Operating Budget'!$A$1:$F$65</definedName>
    <definedName name="_xlnm.Print_Area" localSheetId="4">'4)Operating Cash Flow'!$A$1:$X$34</definedName>
    <definedName name="_xlnm.Print_Area" localSheetId="5">'5)Development Budget'!$A$1:$I$68</definedName>
    <definedName name="_xlnm.Print_Area" localSheetId="6">'6)Construction Cash Flow'!$A$1:$AC$41</definedName>
    <definedName name="_xlnm.Print_Titles" localSheetId="4">'4)Operating Cash Flow'!$B:$D</definedName>
    <definedName name="_xlnm.Print_Titles" localSheetId="5">'5)Development Budget'!$A:$K</definedName>
    <definedName name="_xlnm.Print_Titles" localSheetId="6">'6)Construction Cash Flow'!$B:$C</definedName>
    <definedName name="SqFt">'2)Revenue'!$H$24</definedName>
    <definedName name="TDC">'5)Development Budget'!$G$68</definedName>
    <definedName name="Units">'2)Revenue'!$D$24</definedName>
    <definedName name="Units2">'[1]2)Unit Mix &amp; Revenue'!$N$22</definedName>
  </definedNames>
  <calcPr calcId="152511" iterate="1" iterateCount="1000"/>
</workbook>
</file>

<file path=xl/calcChain.xml><?xml version="1.0" encoding="utf-8"?>
<calcChain xmlns="http://schemas.openxmlformats.org/spreadsheetml/2006/main">
  <c r="G28" i="11" l="1"/>
  <c r="K28" i="11"/>
  <c r="K26" i="11"/>
  <c r="G26" i="11" s="1"/>
  <c r="K25" i="11"/>
  <c r="G25" i="11" s="1"/>
  <c r="AE32" i="11" l="1"/>
  <c r="AD32" i="11"/>
  <c r="AC32" i="11"/>
  <c r="AB32" i="11"/>
  <c r="AA32" i="11"/>
  <c r="Z32" i="11"/>
  <c r="Y32" i="11"/>
  <c r="X32" i="11"/>
  <c r="W32" i="11"/>
  <c r="V32" i="11"/>
  <c r="AE31" i="11"/>
  <c r="AD31" i="11"/>
  <c r="AC31" i="11"/>
  <c r="AB31" i="11"/>
  <c r="AA31" i="11"/>
  <c r="Z31" i="11"/>
  <c r="Y31" i="11"/>
  <c r="X31" i="11"/>
  <c r="V31" i="11"/>
  <c r="P31" i="11"/>
  <c r="AE30" i="11"/>
  <c r="AD30" i="11"/>
  <c r="AC30" i="11"/>
  <c r="AB30" i="11"/>
  <c r="AA30" i="11"/>
  <c r="Z30" i="11"/>
  <c r="Y30" i="11"/>
  <c r="X30" i="11"/>
  <c r="V30" i="11"/>
  <c r="P30" i="11"/>
  <c r="L31" i="11"/>
  <c r="L30" i="11"/>
  <c r="V29" i="11"/>
  <c r="P29" i="11"/>
  <c r="L29" i="11"/>
  <c r="K41" i="11"/>
  <c r="G41" i="11" s="1"/>
  <c r="P32" i="11"/>
  <c r="L32" i="11"/>
  <c r="K19" i="11"/>
  <c r="G19" i="11" s="1"/>
  <c r="D17" i="2"/>
  <c r="A10" i="1"/>
  <c r="N8" i="1"/>
  <c r="L7" i="1"/>
  <c r="A6" i="1"/>
  <c r="A4" i="1"/>
  <c r="N7" i="1"/>
  <c r="N6" i="1"/>
  <c r="C17" i="5"/>
  <c r="I27" i="7"/>
  <c r="I26" i="7"/>
  <c r="I25" i="7"/>
  <c r="I24" i="7"/>
  <c r="I22" i="7"/>
  <c r="I21" i="7"/>
  <c r="C20" i="5"/>
  <c r="C21" i="5"/>
  <c r="C22" i="5"/>
  <c r="C24" i="5"/>
  <c r="C7" i="8"/>
  <c r="D63" i="2"/>
  <c r="E22" i="8" s="1"/>
  <c r="AE1" i="11"/>
  <c r="AE5" i="11" s="1"/>
  <c r="AD1" i="11"/>
  <c r="AD5" i="11" s="1"/>
  <c r="AC1" i="11"/>
  <c r="AC5" i="11" s="1"/>
  <c r="AB1" i="11"/>
  <c r="AB5" i="11" s="1"/>
  <c r="AA1" i="11"/>
  <c r="AA4" i="11" s="1"/>
  <c r="Z1" i="11"/>
  <c r="Z5" i="11" s="1"/>
  <c r="Y1" i="11"/>
  <c r="Y5" i="11" s="1"/>
  <c r="X1" i="11"/>
  <c r="X3" i="11" s="1"/>
  <c r="W1" i="11"/>
  <c r="W5" i="11" s="1"/>
  <c r="V1" i="11"/>
  <c r="V3" i="11" s="1"/>
  <c r="U1" i="11"/>
  <c r="U5" i="11" s="1"/>
  <c r="T1" i="11"/>
  <c r="T5" i="11" s="1"/>
  <c r="S1" i="11"/>
  <c r="S5" i="11" s="1"/>
  <c r="R1" i="11"/>
  <c r="R5" i="11" s="1"/>
  <c r="Q1" i="11"/>
  <c r="Q4" i="11" s="1"/>
  <c r="P1" i="11"/>
  <c r="P5" i="11" s="1"/>
  <c r="O1" i="11"/>
  <c r="O5" i="11" s="1"/>
  <c r="N1" i="11"/>
  <c r="N5" i="11" s="1"/>
  <c r="M1" i="11"/>
  <c r="M5" i="11" s="1"/>
  <c r="L1" i="11"/>
  <c r="L3" i="11" s="1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10" i="2"/>
  <c r="M10" i="2"/>
  <c r="L10" i="2"/>
  <c r="K10" i="2"/>
  <c r="N9" i="2"/>
  <c r="M9" i="2"/>
  <c r="L9" i="2"/>
  <c r="K9" i="2"/>
  <c r="N8" i="2"/>
  <c r="M8" i="2"/>
  <c r="L8" i="2"/>
  <c r="K8" i="2"/>
  <c r="J10" i="2"/>
  <c r="J9" i="2"/>
  <c r="J8" i="2"/>
  <c r="L19" i="1"/>
  <c r="L18" i="1"/>
  <c r="L17" i="1"/>
  <c r="L16" i="1"/>
  <c r="L6" i="1"/>
  <c r="L5" i="1"/>
  <c r="K60" i="11"/>
  <c r="G60" i="11" s="1"/>
  <c r="K59" i="11"/>
  <c r="G59" i="11" s="1"/>
  <c r="K58" i="11"/>
  <c r="K57" i="11"/>
  <c r="K56" i="11"/>
  <c r="G56" i="11" s="1"/>
  <c r="K53" i="11"/>
  <c r="G53" i="11" s="1"/>
  <c r="K52" i="11"/>
  <c r="G52" i="11" s="1"/>
  <c r="K51" i="11"/>
  <c r="G51" i="11" s="1"/>
  <c r="K50" i="11"/>
  <c r="G50" i="11" s="1"/>
  <c r="K49" i="11"/>
  <c r="K46" i="11"/>
  <c r="G46" i="11" s="1"/>
  <c r="K45" i="11"/>
  <c r="G45" i="11" s="1"/>
  <c r="K44" i="11"/>
  <c r="G44" i="11" s="1"/>
  <c r="K43" i="11"/>
  <c r="G43" i="11" s="1"/>
  <c r="K42" i="11"/>
  <c r="G42" i="11" s="1"/>
  <c r="K38" i="11"/>
  <c r="G38" i="11" s="1"/>
  <c r="K37" i="11"/>
  <c r="G37" i="11" s="1"/>
  <c r="K36" i="11"/>
  <c r="K35" i="11"/>
  <c r="G35" i="11" s="1"/>
  <c r="K20" i="11"/>
  <c r="G20" i="11" s="1"/>
  <c r="K15" i="11"/>
  <c r="G15" i="11" s="1"/>
  <c r="K14" i="11"/>
  <c r="G14" i="11" s="1"/>
  <c r="K13" i="11"/>
  <c r="G13" i="11" s="1"/>
  <c r="K12" i="11"/>
  <c r="G12" i="11" s="1"/>
  <c r="K11" i="11"/>
  <c r="G11" i="11" s="1"/>
  <c r="K10" i="11"/>
  <c r="G10" i="11" s="1"/>
  <c r="K9" i="11"/>
  <c r="G9" i="11" s="1"/>
  <c r="K8" i="11"/>
  <c r="G8" i="11" s="1"/>
  <c r="I48" i="2"/>
  <c r="D48" i="2" s="1"/>
  <c r="I47" i="2"/>
  <c r="I46" i="2"/>
  <c r="I45" i="2"/>
  <c r="D45" i="2" s="1"/>
  <c r="I44" i="2"/>
  <c r="I40" i="2"/>
  <c r="I39" i="2"/>
  <c r="D39" i="2" s="1"/>
  <c r="I38" i="2"/>
  <c r="D38" i="2" s="1"/>
  <c r="I37" i="2"/>
  <c r="D37" i="2" s="1"/>
  <c r="I36" i="2"/>
  <c r="I35" i="2"/>
  <c r="I34" i="2"/>
  <c r="D34" i="2" s="1"/>
  <c r="I33" i="2"/>
  <c r="I32" i="2"/>
  <c r="I28" i="2"/>
  <c r="I27" i="2"/>
  <c r="I26" i="2"/>
  <c r="I25" i="2"/>
  <c r="I24" i="2"/>
  <c r="I19" i="2"/>
  <c r="D19" i="2" s="1"/>
  <c r="I18" i="2"/>
  <c r="D18" i="2" s="1"/>
  <c r="I17" i="2"/>
  <c r="I16" i="2"/>
  <c r="I15" i="2"/>
  <c r="I9" i="7"/>
  <c r="I10" i="7"/>
  <c r="I11" i="7"/>
  <c r="I12" i="7"/>
  <c r="I13" i="7"/>
  <c r="I14" i="7"/>
  <c r="I15" i="7"/>
  <c r="I16" i="7"/>
  <c r="F11" i="7"/>
  <c r="F12" i="7"/>
  <c r="F13" i="7"/>
  <c r="F14" i="7"/>
  <c r="F15" i="7"/>
  <c r="F16" i="7"/>
  <c r="C11" i="7"/>
  <c r="C12" i="7"/>
  <c r="C13" i="7"/>
  <c r="C14" i="7"/>
  <c r="C15" i="7"/>
  <c r="C16" i="7"/>
  <c r="D15" i="2"/>
  <c r="D27" i="2"/>
  <c r="D28" i="2"/>
  <c r="D32" i="2"/>
  <c r="D35" i="2"/>
  <c r="D36" i="2"/>
  <c r="D40" i="2"/>
  <c r="D46" i="2"/>
  <c r="G49" i="11"/>
  <c r="G36" i="11"/>
  <c r="O32" i="11"/>
  <c r="Q32" i="11"/>
  <c r="R32" i="11"/>
  <c r="T32" i="11"/>
  <c r="U32" i="11"/>
  <c r="A5" i="1"/>
  <c r="A16" i="1"/>
  <c r="A17" i="1"/>
  <c r="A18" i="1"/>
  <c r="A19" i="1"/>
  <c r="H24" i="1"/>
  <c r="N23" i="1"/>
  <c r="N22" i="1"/>
  <c r="N21" i="1"/>
  <c r="N20" i="1"/>
  <c r="N19" i="1"/>
  <c r="N18" i="1"/>
  <c r="N17" i="1"/>
  <c r="N16" i="1"/>
  <c r="N5" i="1"/>
  <c r="N4" i="1"/>
  <c r="C23" i="5"/>
  <c r="C18" i="5"/>
  <c r="AB18" i="5" s="1"/>
  <c r="B24" i="5"/>
  <c r="B23" i="5"/>
  <c r="B22" i="5"/>
  <c r="B21" i="5"/>
  <c r="B20" i="5"/>
  <c r="B19" i="5"/>
  <c r="B18" i="5"/>
  <c r="B17" i="5"/>
  <c r="H29" i="1"/>
  <c r="H28" i="1"/>
  <c r="H31" i="1"/>
  <c r="B44" i="7"/>
  <c r="B43" i="7"/>
  <c r="B42" i="7"/>
  <c r="B41" i="7"/>
  <c r="B40" i="7"/>
  <c r="B39" i="7"/>
  <c r="B38" i="7"/>
  <c r="B37" i="7"/>
  <c r="B36" i="7"/>
  <c r="AC7" i="2"/>
  <c r="AE2" i="11" s="1"/>
  <c r="AB7" i="2"/>
  <c r="AA7" i="2"/>
  <c r="AC2" i="11" s="1"/>
  <c r="Z7" i="2"/>
  <c r="Y7" i="2"/>
  <c r="X7" i="2"/>
  <c r="W7" i="2"/>
  <c r="Y2" i="11" s="1"/>
  <c r="V7" i="2"/>
  <c r="U7" i="2"/>
  <c r="W2" i="11" s="1"/>
  <c r="T7" i="2"/>
  <c r="S7" i="2"/>
  <c r="R7" i="2"/>
  <c r="Q7" i="2"/>
  <c r="S2" i="11" s="1"/>
  <c r="P7" i="2"/>
  <c r="O7" i="2"/>
  <c r="Q2" i="11" s="1"/>
  <c r="N7" i="2"/>
  <c r="P2" i="11" s="1"/>
  <c r="M7" i="2"/>
  <c r="O2" i="11" s="1"/>
  <c r="L7" i="2"/>
  <c r="K7" i="2"/>
  <c r="M2" i="11" s="1"/>
  <c r="J7" i="2"/>
  <c r="L2" i="11" s="1"/>
  <c r="K16" i="11"/>
  <c r="G16" i="11" s="1"/>
  <c r="AD2" i="11"/>
  <c r="I20" i="2"/>
  <c r="D20" i="2" s="1"/>
  <c r="A20" i="1"/>
  <c r="A21" i="1"/>
  <c r="A22" i="1"/>
  <c r="A23" i="1"/>
  <c r="L23" i="1"/>
  <c r="L22" i="1"/>
  <c r="L21" i="1"/>
  <c r="L20" i="1"/>
  <c r="H30" i="1"/>
  <c r="H32" i="1"/>
  <c r="G33" i="1"/>
  <c r="N13" i="5"/>
  <c r="P13" i="5"/>
  <c r="Q13" i="5"/>
  <c r="R13" i="5"/>
  <c r="S13" i="5"/>
  <c r="T13" i="5"/>
  <c r="U13" i="5"/>
  <c r="V13" i="5"/>
  <c r="W13" i="5"/>
  <c r="X13" i="5"/>
  <c r="Y13" i="5"/>
  <c r="Z13" i="5"/>
  <c r="E4" i="5"/>
  <c r="F4" i="5" s="1"/>
  <c r="G4" i="5" s="1"/>
  <c r="H4" i="5" s="1"/>
  <c r="I4" i="5" s="1"/>
  <c r="J4" i="5" s="1"/>
  <c r="K4" i="5" s="1"/>
  <c r="L4" i="5" s="1"/>
  <c r="M4" i="5" s="1"/>
  <c r="N4" i="5" s="1"/>
  <c r="O4" i="5" s="1"/>
  <c r="P4" i="5" s="1"/>
  <c r="Q4" i="5" s="1"/>
  <c r="R4" i="5" s="1"/>
  <c r="S4" i="5" s="1"/>
  <c r="T4" i="5" s="1"/>
  <c r="U4" i="5" s="1"/>
  <c r="V4" i="5" s="1"/>
  <c r="W4" i="5" s="1"/>
  <c r="X4" i="5" s="1"/>
  <c r="Y4" i="5" s="1"/>
  <c r="Z4" i="5" s="1"/>
  <c r="AA4" i="5" s="1"/>
  <c r="AA13" i="5"/>
  <c r="AB23" i="5"/>
  <c r="AB19" i="5"/>
  <c r="X2" i="11"/>
  <c r="H33" i="1" l="1"/>
  <c r="D6" i="2" s="1"/>
  <c r="D22" i="7" s="1"/>
  <c r="M32" i="11"/>
  <c r="K27" i="11"/>
  <c r="AC3" i="11"/>
  <c r="X4" i="11"/>
  <c r="Y3" i="11"/>
  <c r="G54" i="11"/>
  <c r="C10" i="5" s="1"/>
  <c r="AB10" i="5" s="1"/>
  <c r="AD10" i="5" s="1"/>
  <c r="Z4" i="11"/>
  <c r="V5" i="11"/>
  <c r="R4" i="11"/>
  <c r="O3" i="11"/>
  <c r="O4" i="11"/>
  <c r="V4" i="11"/>
  <c r="S3" i="11"/>
  <c r="N4" i="11"/>
  <c r="AB4" i="11"/>
  <c r="U3" i="11"/>
  <c r="A7" i="1"/>
  <c r="AA2" i="11"/>
  <c r="T4" i="11"/>
  <c r="P4" i="11"/>
  <c r="R3" i="11"/>
  <c r="X5" i="11"/>
  <c r="M4" i="11"/>
  <c r="AC4" i="11"/>
  <c r="AE4" i="11"/>
  <c r="AE3" i="11"/>
  <c r="W3" i="11"/>
  <c r="M3" i="11"/>
  <c r="Z2" i="11"/>
  <c r="Z3" i="11"/>
  <c r="K27" i="1"/>
  <c r="K21" i="11"/>
  <c r="G21" i="11" s="1"/>
  <c r="G22" i="11" s="1"/>
  <c r="E37" i="7" s="1"/>
  <c r="G47" i="11"/>
  <c r="C9" i="5" s="1"/>
  <c r="L4" i="1"/>
  <c r="A11" i="1"/>
  <c r="L11" i="1"/>
  <c r="L10" i="1"/>
  <c r="A14" i="1"/>
  <c r="N14" i="1"/>
  <c r="L14" i="1"/>
  <c r="A15" i="1"/>
  <c r="L15" i="1"/>
  <c r="N15" i="1"/>
  <c r="D33" i="2"/>
  <c r="D41" i="2" s="1"/>
  <c r="E14" i="8" s="1"/>
  <c r="F14" i="8" s="1"/>
  <c r="G14" i="8" s="1"/>
  <c r="H14" i="8" s="1"/>
  <c r="I14" i="8" s="1"/>
  <c r="J14" i="8" s="1"/>
  <c r="K14" i="8" s="1"/>
  <c r="L14" i="8" s="1"/>
  <c r="M14" i="8" s="1"/>
  <c r="N14" i="8" s="1"/>
  <c r="O14" i="8" s="1"/>
  <c r="P14" i="8" s="1"/>
  <c r="Q14" i="8" s="1"/>
  <c r="R14" i="8" s="1"/>
  <c r="S14" i="8" s="1"/>
  <c r="T14" i="8" s="1"/>
  <c r="U14" i="8" s="1"/>
  <c r="V14" i="8" s="1"/>
  <c r="W14" i="8" s="1"/>
  <c r="X14" i="8" s="1"/>
  <c r="L13" i="1"/>
  <c r="A13" i="1"/>
  <c r="N13" i="1"/>
  <c r="L12" i="1"/>
  <c r="N12" i="1"/>
  <c r="A12" i="1"/>
  <c r="N11" i="1"/>
  <c r="N10" i="1"/>
  <c r="A8" i="1"/>
  <c r="L8" i="1"/>
  <c r="K24" i="1"/>
  <c r="K25" i="1" s="1"/>
  <c r="D5" i="2" s="1"/>
  <c r="D7" i="2" s="1"/>
  <c r="AB2" i="11"/>
  <c r="L4" i="11"/>
  <c r="AB3" i="11"/>
  <c r="Q5" i="11"/>
  <c r="AD4" i="11"/>
  <c r="Q3" i="11"/>
  <c r="L5" i="11"/>
  <c r="AA3" i="11"/>
  <c r="AB21" i="5"/>
  <c r="AD21" i="5" s="1"/>
  <c r="AB24" i="5"/>
  <c r="AD24" i="5" s="1"/>
  <c r="S32" i="11"/>
  <c r="Y29" i="11"/>
  <c r="O29" i="11"/>
  <c r="O30" i="11" s="1"/>
  <c r="G39" i="11"/>
  <c r="C8" i="5" s="1"/>
  <c r="T2" i="11"/>
  <c r="V2" i="11"/>
  <c r="F22" i="8"/>
  <c r="E23" i="8"/>
  <c r="G17" i="11"/>
  <c r="AC23" i="5"/>
  <c r="N32" i="11"/>
  <c r="F17" i="7"/>
  <c r="I17" i="7"/>
  <c r="S4" i="11"/>
  <c r="U4" i="11"/>
  <c r="N3" i="11"/>
  <c r="AD3" i="11"/>
  <c r="C17" i="7"/>
  <c r="AC18" i="5"/>
  <c r="AD18" i="5"/>
  <c r="AD23" i="5"/>
  <c r="U2" i="11"/>
  <c r="N2" i="11"/>
  <c r="T3" i="11"/>
  <c r="Y4" i="11"/>
  <c r="P3" i="11"/>
  <c r="W4" i="11"/>
  <c r="AA5" i="11"/>
  <c r="AB9" i="5"/>
  <c r="R2" i="11"/>
  <c r="AB20" i="5"/>
  <c r="AC20" i="5" s="1"/>
  <c r="E39" i="7" l="1"/>
  <c r="K32" i="11"/>
  <c r="AC21" i="5"/>
  <c r="U29" i="11"/>
  <c r="U31" i="11"/>
  <c r="U30" i="11"/>
  <c r="S29" i="11"/>
  <c r="S31" i="11"/>
  <c r="S30" i="11"/>
  <c r="W31" i="11"/>
  <c r="W30" i="11"/>
  <c r="T29" i="11"/>
  <c r="T31" i="11"/>
  <c r="T30" i="11"/>
  <c r="Q31" i="11"/>
  <c r="Q30" i="11"/>
  <c r="R29" i="11"/>
  <c r="R31" i="11"/>
  <c r="R30" i="11"/>
  <c r="AC29" i="11"/>
  <c r="AB29" i="11"/>
  <c r="AD29" i="11"/>
  <c r="Z29" i="11"/>
  <c r="X29" i="11"/>
  <c r="W29" i="11"/>
  <c r="Q29" i="11"/>
  <c r="E41" i="7"/>
  <c r="AC10" i="5"/>
  <c r="E40" i="7"/>
  <c r="C6" i="5"/>
  <c r="AB6" i="5" s="1"/>
  <c r="AC6" i="5" s="1"/>
  <c r="D21" i="7"/>
  <c r="N9" i="1"/>
  <c r="L9" i="1"/>
  <c r="A9" i="1"/>
  <c r="A24" i="1" s="1"/>
  <c r="D24" i="1" s="1"/>
  <c r="G27" i="11"/>
  <c r="AC24" i="5"/>
  <c r="O31" i="11"/>
  <c r="G22" i="8"/>
  <c r="F23" i="8"/>
  <c r="AA29" i="11"/>
  <c r="E36" i="7"/>
  <c r="C5" i="5"/>
  <c r="D8" i="2"/>
  <c r="E6" i="8"/>
  <c r="M29" i="11"/>
  <c r="AD20" i="5"/>
  <c r="AD9" i="5"/>
  <c r="AC9" i="5"/>
  <c r="AB22" i="5"/>
  <c r="D25" i="5"/>
  <c r="H25" i="11" l="1"/>
  <c r="H26" i="11"/>
  <c r="H28" i="11"/>
  <c r="AE29" i="11"/>
  <c r="O68" i="11"/>
  <c r="T63" i="11"/>
  <c r="D47" i="2"/>
  <c r="E47" i="2" s="1"/>
  <c r="D16" i="2"/>
  <c r="D21" i="2" s="1"/>
  <c r="U63" i="11"/>
  <c r="Q63" i="11"/>
  <c r="R63" i="11"/>
  <c r="D44" i="2"/>
  <c r="E44" i="2" s="1"/>
  <c r="D25" i="2"/>
  <c r="D24" i="2"/>
  <c r="E24" i="2" s="1"/>
  <c r="D26" i="2"/>
  <c r="E26" i="2" s="1"/>
  <c r="AD6" i="5"/>
  <c r="K24" i="11"/>
  <c r="G24" i="11" s="1"/>
  <c r="H24" i="11" s="1"/>
  <c r="H22" i="11"/>
  <c r="E19" i="2"/>
  <c r="H41" i="11"/>
  <c r="E40" i="2"/>
  <c r="E32" i="2"/>
  <c r="F52" i="7"/>
  <c r="F36" i="7"/>
  <c r="F48" i="7"/>
  <c r="H39" i="11"/>
  <c r="H42" i="11"/>
  <c r="H15" i="11"/>
  <c r="H54" i="11"/>
  <c r="E5" i="2"/>
  <c r="C8" i="7"/>
  <c r="E46" i="2"/>
  <c r="H19" i="11"/>
  <c r="E36" i="2"/>
  <c r="H38" i="11"/>
  <c r="H17" i="11"/>
  <c r="F49" i="7"/>
  <c r="E38" i="2"/>
  <c r="E62" i="2"/>
  <c r="H11" i="11"/>
  <c r="H21" i="11"/>
  <c r="E15" i="2"/>
  <c r="E6" i="2"/>
  <c r="H27" i="11"/>
  <c r="H10" i="11"/>
  <c r="H37" i="11"/>
  <c r="E48" i="2"/>
  <c r="H44" i="11"/>
  <c r="H50" i="11"/>
  <c r="E34" i="2"/>
  <c r="H8" i="11"/>
  <c r="H20" i="11"/>
  <c r="H14" i="11"/>
  <c r="F55" i="7"/>
  <c r="H36" i="11"/>
  <c r="F39" i="7"/>
  <c r="H12" i="11"/>
  <c r="E20" i="2"/>
  <c r="E39" i="2"/>
  <c r="H59" i="11"/>
  <c r="E7" i="2"/>
  <c r="F51" i="7"/>
  <c r="H52" i="11"/>
  <c r="E21" i="7"/>
  <c r="E27" i="2"/>
  <c r="H43" i="11"/>
  <c r="H53" i="11"/>
  <c r="E37" i="2"/>
  <c r="F40" i="7"/>
  <c r="H45" i="11"/>
  <c r="E35" i="2"/>
  <c r="F54" i="7"/>
  <c r="E45" i="2"/>
  <c r="E18" i="2"/>
  <c r="E22" i="7"/>
  <c r="F37" i="7"/>
  <c r="H51" i="11"/>
  <c r="H60" i="11"/>
  <c r="H35" i="11"/>
  <c r="H16" i="11"/>
  <c r="E33" i="2"/>
  <c r="H9" i="11"/>
  <c r="H47" i="11"/>
  <c r="H49" i="11"/>
  <c r="F41" i="7"/>
  <c r="H46" i="11"/>
  <c r="H56" i="11"/>
  <c r="F53" i="7"/>
  <c r="E41" i="2"/>
  <c r="E17" i="2"/>
  <c r="H13" i="11"/>
  <c r="E28" i="2"/>
  <c r="N29" i="11"/>
  <c r="N30" i="11" s="1"/>
  <c r="N31" i="11" s="1"/>
  <c r="E8" i="2"/>
  <c r="D9" i="2"/>
  <c r="E7" i="8"/>
  <c r="E8" i="8" s="1"/>
  <c r="E9" i="8" s="1"/>
  <c r="F6" i="8"/>
  <c r="H22" i="8"/>
  <c r="G23" i="8"/>
  <c r="AB5" i="5"/>
  <c r="AC5" i="5" s="1"/>
  <c r="AB8" i="5"/>
  <c r="M30" i="11"/>
  <c r="K30" i="11" s="1"/>
  <c r="AC22" i="5"/>
  <c r="AD22" i="5"/>
  <c r="G57" i="11"/>
  <c r="K29" i="11" l="1"/>
  <c r="S63" i="11"/>
  <c r="N68" i="11"/>
  <c r="D49" i="2"/>
  <c r="F49" i="2" s="1"/>
  <c r="V68" i="11"/>
  <c r="E12" i="8"/>
  <c r="F12" i="8" s="1"/>
  <c r="G12" i="8" s="1"/>
  <c r="E21" i="2"/>
  <c r="E16" i="2"/>
  <c r="D29" i="2"/>
  <c r="F29" i="2" s="1"/>
  <c r="E25" i="2"/>
  <c r="G32" i="11"/>
  <c r="H32" i="11" s="1"/>
  <c r="G29" i="11"/>
  <c r="H29" i="11" s="1"/>
  <c r="AD5" i="5"/>
  <c r="AD8" i="5"/>
  <c r="AC8" i="5"/>
  <c r="I22" i="8"/>
  <c r="H23" i="8"/>
  <c r="F21" i="2"/>
  <c r="F62" i="2"/>
  <c r="F9" i="2"/>
  <c r="F41" i="2"/>
  <c r="E9" i="2"/>
  <c r="G6" i="8"/>
  <c r="F7" i="8"/>
  <c r="F8" i="8" s="1"/>
  <c r="F9" i="8" s="1"/>
  <c r="M31" i="11"/>
  <c r="H57" i="11"/>
  <c r="E49" i="2" l="1"/>
  <c r="M68" i="11"/>
  <c r="K31" i="11"/>
  <c r="G31" i="11" s="1"/>
  <c r="H31" i="11" s="1"/>
  <c r="L68" i="11"/>
  <c r="E15" i="8"/>
  <c r="F15" i="8" s="1"/>
  <c r="G15" i="8" s="1"/>
  <c r="H15" i="8" s="1"/>
  <c r="I15" i="8" s="1"/>
  <c r="J15" i="8" s="1"/>
  <c r="K15" i="8" s="1"/>
  <c r="L15" i="8" s="1"/>
  <c r="M15" i="8" s="1"/>
  <c r="N15" i="8" s="1"/>
  <c r="O15" i="8" s="1"/>
  <c r="P15" i="8" s="1"/>
  <c r="Q15" i="8" s="1"/>
  <c r="R15" i="8" s="1"/>
  <c r="S15" i="8" s="1"/>
  <c r="T15" i="8" s="1"/>
  <c r="U15" i="8" s="1"/>
  <c r="V15" i="8" s="1"/>
  <c r="W15" i="8" s="1"/>
  <c r="X15" i="8" s="1"/>
  <c r="P68" i="11"/>
  <c r="E13" i="8"/>
  <c r="E29" i="2"/>
  <c r="D51" i="2"/>
  <c r="G30" i="11"/>
  <c r="I23" i="8"/>
  <c r="J22" i="8"/>
  <c r="G7" i="8"/>
  <c r="G8" i="8" s="1"/>
  <c r="G9" i="8" s="1"/>
  <c r="H6" i="8"/>
  <c r="H12" i="8"/>
  <c r="D25" i="7" l="1"/>
  <c r="E25" i="7" s="1"/>
  <c r="E51" i="2"/>
  <c r="F51" i="2"/>
  <c r="D53" i="2"/>
  <c r="F13" i="8"/>
  <c r="E16" i="8"/>
  <c r="G33" i="11"/>
  <c r="E38" i="7" s="1"/>
  <c r="F38" i="7" s="1"/>
  <c r="H30" i="11"/>
  <c r="H7" i="8"/>
  <c r="H8" i="8" s="1"/>
  <c r="H9" i="8" s="1"/>
  <c r="I6" i="8"/>
  <c r="J23" i="8"/>
  <c r="K22" i="8"/>
  <c r="I12" i="8"/>
  <c r="C7" i="5" l="1"/>
  <c r="E19" i="8"/>
  <c r="E17" i="8"/>
  <c r="E53" i="2"/>
  <c r="D58" i="2"/>
  <c r="F53" i="2"/>
  <c r="D65" i="2"/>
  <c r="D26" i="7"/>
  <c r="E26" i="7" s="1"/>
  <c r="G13" i="8"/>
  <c r="F16" i="8"/>
  <c r="H33" i="11"/>
  <c r="C33" i="11"/>
  <c r="L22" i="8"/>
  <c r="K23" i="8"/>
  <c r="J6" i="8"/>
  <c r="I7" i="8"/>
  <c r="I8" i="8" s="1"/>
  <c r="I9" i="8" s="1"/>
  <c r="M13" i="5"/>
  <c r="H13" i="5"/>
  <c r="L13" i="5"/>
  <c r="G13" i="5"/>
  <c r="I13" i="5"/>
  <c r="J13" i="5"/>
  <c r="K13" i="5"/>
  <c r="F13" i="5"/>
  <c r="J12" i="8"/>
  <c r="E65" i="2" l="1"/>
  <c r="D66" i="2"/>
  <c r="AB17" i="5"/>
  <c r="AD17" i="5" s="1"/>
  <c r="H13" i="8"/>
  <c r="G16" i="8"/>
  <c r="D61" i="2"/>
  <c r="E61" i="2" s="1"/>
  <c r="E58" i="2"/>
  <c r="F58" i="2"/>
  <c r="F17" i="8"/>
  <c r="F19" i="8"/>
  <c r="E20" i="8"/>
  <c r="E25" i="8"/>
  <c r="E24" i="8" s="1"/>
  <c r="D30" i="7" s="1"/>
  <c r="M22" i="8"/>
  <c r="L23" i="8"/>
  <c r="K6" i="8"/>
  <c r="J7" i="8"/>
  <c r="J8" i="8" s="1"/>
  <c r="J9" i="8" s="1"/>
  <c r="AB7" i="5"/>
  <c r="E13" i="5"/>
  <c r="K12" i="8"/>
  <c r="AC17" i="5" l="1"/>
  <c r="G17" i="8"/>
  <c r="G19" i="8"/>
  <c r="F20" i="8"/>
  <c r="F25" i="8"/>
  <c r="F24" i="8" s="1"/>
  <c r="E31" i="8"/>
  <c r="H30" i="7"/>
  <c r="I30" i="7" s="1"/>
  <c r="E26" i="8"/>
  <c r="I13" i="8"/>
  <c r="H16" i="8"/>
  <c r="M23" i="8"/>
  <c r="N22" i="8"/>
  <c r="L6" i="8"/>
  <c r="K7" i="8"/>
  <c r="K8" i="8" s="1"/>
  <c r="K9" i="8" s="1"/>
  <c r="AC7" i="5"/>
  <c r="AD7" i="5"/>
  <c r="L12" i="8"/>
  <c r="H17" i="8" l="1"/>
  <c r="H19" i="8"/>
  <c r="G20" i="8"/>
  <c r="G25" i="8"/>
  <c r="G24" i="8" s="1"/>
  <c r="J13" i="8"/>
  <c r="I16" i="8"/>
  <c r="F26" i="8"/>
  <c r="F31" i="8"/>
  <c r="O22" i="8"/>
  <c r="N23" i="8"/>
  <c r="L7" i="8"/>
  <c r="L8" i="8" s="1"/>
  <c r="L9" i="8" s="1"/>
  <c r="M6" i="8"/>
  <c r="M12" i="8"/>
  <c r="K13" i="8" l="1"/>
  <c r="J16" i="8"/>
  <c r="I19" i="8"/>
  <c r="I17" i="8"/>
  <c r="H20" i="8"/>
  <c r="H25" i="8"/>
  <c r="H24" i="8" s="1"/>
  <c r="G26" i="8"/>
  <c r="G31" i="8"/>
  <c r="M7" i="8"/>
  <c r="M8" i="8" s="1"/>
  <c r="M9" i="8" s="1"/>
  <c r="N6" i="8"/>
  <c r="P22" i="8"/>
  <c r="O23" i="8"/>
  <c r="N12" i="8"/>
  <c r="L13" i="8" l="1"/>
  <c r="K16" i="8"/>
  <c r="H26" i="8"/>
  <c r="H31" i="8"/>
  <c r="J19" i="8"/>
  <c r="J17" i="8"/>
  <c r="I20" i="8"/>
  <c r="I25" i="8"/>
  <c r="I24" i="8" s="1"/>
  <c r="D31" i="7" s="1"/>
  <c r="O6" i="8"/>
  <c r="N7" i="8"/>
  <c r="N8" i="8" s="1"/>
  <c r="N9" i="8" s="1"/>
  <c r="P23" i="8"/>
  <c r="Q22" i="8"/>
  <c r="O12" i="8"/>
  <c r="J20" i="8" l="1"/>
  <c r="J25" i="8"/>
  <c r="J24" i="8" s="1"/>
  <c r="M13" i="8"/>
  <c r="L16" i="8"/>
  <c r="K17" i="8"/>
  <c r="K19" i="8"/>
  <c r="I26" i="8"/>
  <c r="H31" i="7"/>
  <c r="I31" i="7" s="1"/>
  <c r="I31" i="8"/>
  <c r="Q23" i="8"/>
  <c r="R22" i="8"/>
  <c r="P6" i="8"/>
  <c r="O7" i="8"/>
  <c r="O8" i="8" s="1"/>
  <c r="O9" i="8" s="1"/>
  <c r="P12" i="8"/>
  <c r="J26" i="8" l="1"/>
  <c r="J31" i="8"/>
  <c r="K25" i="8"/>
  <c r="K24" i="8" s="1"/>
  <c r="K20" i="8"/>
  <c r="N13" i="8"/>
  <c r="M16" i="8"/>
  <c r="L17" i="8"/>
  <c r="L19" i="8"/>
  <c r="S22" i="8"/>
  <c r="R23" i="8"/>
  <c r="P7" i="8"/>
  <c r="P8" i="8" s="1"/>
  <c r="P9" i="8" s="1"/>
  <c r="Q6" i="8"/>
  <c r="Q12" i="8"/>
  <c r="O13" i="8" l="1"/>
  <c r="N16" i="8"/>
  <c r="K26" i="8"/>
  <c r="K31" i="8"/>
  <c r="M19" i="8"/>
  <c r="M17" i="8"/>
  <c r="L20" i="8"/>
  <c r="L25" i="8"/>
  <c r="L24" i="8" s="1"/>
  <c r="T22" i="8"/>
  <c r="S23" i="8"/>
  <c r="Q7" i="8"/>
  <c r="Q8" i="8" s="1"/>
  <c r="Q9" i="8" s="1"/>
  <c r="R6" i="8"/>
  <c r="R12" i="8"/>
  <c r="N19" i="8" l="1"/>
  <c r="N17" i="8"/>
  <c r="M25" i="8"/>
  <c r="M24" i="8" s="1"/>
  <c r="M20" i="8"/>
  <c r="P13" i="8"/>
  <c r="O16" i="8"/>
  <c r="L26" i="8"/>
  <c r="L31" i="8"/>
  <c r="U22" i="8"/>
  <c r="T23" i="8"/>
  <c r="S6" i="8"/>
  <c r="R7" i="8"/>
  <c r="R8" i="8" s="1"/>
  <c r="R9" i="8" s="1"/>
  <c r="S12" i="8"/>
  <c r="Q13" i="8" l="1"/>
  <c r="P16" i="8"/>
  <c r="O17" i="8"/>
  <c r="O19" i="8"/>
  <c r="M26" i="8"/>
  <c r="M31" i="8"/>
  <c r="N20" i="8"/>
  <c r="N25" i="8"/>
  <c r="N24" i="8" s="1"/>
  <c r="D32" i="7" s="1"/>
  <c r="U23" i="8"/>
  <c r="V22" i="8"/>
  <c r="T6" i="8"/>
  <c r="S7" i="8"/>
  <c r="S8" i="8" s="1"/>
  <c r="S9" i="8" s="1"/>
  <c r="T12" i="8"/>
  <c r="P17" i="8" l="1"/>
  <c r="P19" i="8"/>
  <c r="R13" i="8"/>
  <c r="Q16" i="8"/>
  <c r="H32" i="7"/>
  <c r="I32" i="7" s="1"/>
  <c r="N31" i="8"/>
  <c r="N26" i="8"/>
  <c r="O20" i="8"/>
  <c r="O25" i="8"/>
  <c r="O24" i="8" s="1"/>
  <c r="W22" i="8"/>
  <c r="V23" i="8"/>
  <c r="U6" i="8"/>
  <c r="T7" i="8"/>
  <c r="T8" i="8" s="1"/>
  <c r="T9" i="8" s="1"/>
  <c r="U12" i="8"/>
  <c r="O26" i="8" l="1"/>
  <c r="O31" i="8"/>
  <c r="P20" i="8"/>
  <c r="P25" i="8"/>
  <c r="P24" i="8" s="1"/>
  <c r="S13" i="8"/>
  <c r="R16" i="8"/>
  <c r="Q19" i="8"/>
  <c r="Q17" i="8"/>
  <c r="X22" i="8"/>
  <c r="X23" i="8" s="1"/>
  <c r="W23" i="8"/>
  <c r="U7" i="8"/>
  <c r="U8" i="8" s="1"/>
  <c r="U9" i="8" s="1"/>
  <c r="V6" i="8"/>
  <c r="V12" i="8"/>
  <c r="R19" i="8" l="1"/>
  <c r="R17" i="8"/>
  <c r="Q25" i="8"/>
  <c r="Q24" i="8" s="1"/>
  <c r="Q20" i="8"/>
  <c r="T13" i="8"/>
  <c r="S16" i="8"/>
  <c r="P31" i="8"/>
  <c r="P26" i="8"/>
  <c r="W6" i="8"/>
  <c r="V7" i="8"/>
  <c r="V8" i="8" s="1"/>
  <c r="V9" i="8" s="1"/>
  <c r="W12" i="8"/>
  <c r="R25" i="8" l="1"/>
  <c r="R24" i="8" s="1"/>
  <c r="R20" i="8"/>
  <c r="S19" i="8"/>
  <c r="S17" i="8"/>
  <c r="Q26" i="8"/>
  <c r="Q31" i="8"/>
  <c r="U13" i="8"/>
  <c r="T16" i="8"/>
  <c r="X6" i="8"/>
  <c r="X7" i="8" s="1"/>
  <c r="X8" i="8" s="1"/>
  <c r="X9" i="8" s="1"/>
  <c r="W7" i="8"/>
  <c r="W8" i="8" s="1"/>
  <c r="W9" i="8" s="1"/>
  <c r="X12" i="8"/>
  <c r="V13" i="8" l="1"/>
  <c r="U16" i="8"/>
  <c r="S25" i="8"/>
  <c r="S24" i="8" s="1"/>
  <c r="D33" i="7" s="1"/>
  <c r="S20" i="8"/>
  <c r="R31" i="8"/>
  <c r="R26" i="8"/>
  <c r="T19" i="8"/>
  <c r="T17" i="8"/>
  <c r="U19" i="8" l="1"/>
  <c r="U17" i="8"/>
  <c r="T20" i="8"/>
  <c r="T25" i="8"/>
  <c r="T24" i="8" s="1"/>
  <c r="S26" i="8"/>
  <c r="S31" i="8"/>
  <c r="H33" i="7"/>
  <c r="I33" i="7" s="1"/>
  <c r="W13" i="8"/>
  <c r="V16" i="8"/>
  <c r="V17" i="8" l="1"/>
  <c r="V19" i="8"/>
  <c r="U20" i="8"/>
  <c r="U25" i="8"/>
  <c r="U24" i="8" s="1"/>
  <c r="X13" i="8"/>
  <c r="X16" i="8" s="1"/>
  <c r="W16" i="8"/>
  <c r="T31" i="8"/>
  <c r="T26" i="8"/>
  <c r="X17" i="8" l="1"/>
  <c r="X19" i="8"/>
  <c r="W19" i="8"/>
  <c r="W17" i="8"/>
  <c r="V20" i="8"/>
  <c r="V25" i="8"/>
  <c r="V24" i="8" s="1"/>
  <c r="U26" i="8"/>
  <c r="U31" i="8"/>
  <c r="V26" i="8" l="1"/>
  <c r="V31" i="8"/>
  <c r="X20" i="8"/>
  <c r="X25" i="8"/>
  <c r="X24" i="8" s="1"/>
  <c r="W25" i="8"/>
  <c r="W24" i="8" s="1"/>
  <c r="W20" i="8"/>
  <c r="W26" i="8" l="1"/>
  <c r="W31" i="8"/>
  <c r="X26" i="8"/>
  <c r="X31" i="8"/>
  <c r="E30" i="8" l="1"/>
  <c r="E32" i="8" l="1"/>
  <c r="E33" i="8" s="1"/>
  <c r="F30" i="8" s="1"/>
  <c r="F32" i="8" s="1"/>
  <c r="F33" i="8" s="1"/>
  <c r="G30" i="8" s="1"/>
  <c r="G32" i="8" s="1"/>
  <c r="G33" i="8" s="1"/>
  <c r="H30" i="8" s="1"/>
  <c r="H32" i="8" s="1"/>
  <c r="H33" i="8" s="1"/>
  <c r="I30" i="8" s="1"/>
  <c r="G58" i="11"/>
  <c r="G61" i="11" l="1"/>
  <c r="H58" i="11"/>
  <c r="I32" i="8"/>
  <c r="I33" i="8" s="1"/>
  <c r="J30" i="8" s="1"/>
  <c r="D13" i="5"/>
  <c r="AB11" i="5"/>
  <c r="H61" i="11" l="1"/>
  <c r="C11" i="5"/>
  <c r="AD11" i="5" s="1"/>
  <c r="E42" i="7"/>
  <c r="F42" i="7" s="1"/>
  <c r="J32" i="8"/>
  <c r="J33" i="8" s="1"/>
  <c r="K30" i="8" s="1"/>
  <c r="D35" i="5"/>
  <c r="D29" i="5"/>
  <c r="AC11" i="5" l="1"/>
  <c r="K32" i="8"/>
  <c r="K33" i="8" s="1"/>
  <c r="L30" i="8" s="1"/>
  <c r="D30" i="5"/>
  <c r="D33" i="5"/>
  <c r="L32" i="8" l="1"/>
  <c r="L33" i="8" s="1"/>
  <c r="M30" i="8" s="1"/>
  <c r="D38" i="5"/>
  <c r="D41" i="5" s="1"/>
  <c r="D31" i="5"/>
  <c r="D36" i="5" s="1"/>
  <c r="E16" i="5" s="1"/>
  <c r="E25" i="5" s="1"/>
  <c r="E29" i="5" l="1"/>
  <c r="M32" i="8"/>
  <c r="M33" i="8" s="1"/>
  <c r="N30" i="8" s="1"/>
  <c r="E40" i="5"/>
  <c r="N32" i="8" l="1"/>
  <c r="N33" i="8" s="1"/>
  <c r="O30" i="8" s="1"/>
  <c r="E33" i="5"/>
  <c r="E34" i="5" s="1"/>
  <c r="E30" i="5"/>
  <c r="O32" i="8" l="1"/>
  <c r="O33" i="8" s="1"/>
  <c r="P30" i="8" s="1"/>
  <c r="E35" i="5"/>
  <c r="E39" i="5"/>
  <c r="E38" i="5"/>
  <c r="E31" i="5"/>
  <c r="E36" i="5" l="1"/>
  <c r="F16" i="5" s="1"/>
  <c r="F25" i="5" s="1"/>
  <c r="F29" i="5" s="1"/>
  <c r="E41" i="5"/>
  <c r="F40" i="5" s="1"/>
  <c r="P32" i="8"/>
  <c r="P33" i="8" s="1"/>
  <c r="Q30" i="8" s="1"/>
  <c r="Q32" i="8" l="1"/>
  <c r="Q33" i="8" s="1"/>
  <c r="R30" i="8" s="1"/>
  <c r="F30" i="5"/>
  <c r="F33" i="5"/>
  <c r="F34" i="5" s="1"/>
  <c r="R32" i="8" l="1"/>
  <c r="R33" i="8" s="1"/>
  <c r="S30" i="8" s="1"/>
  <c r="F38" i="5"/>
  <c r="F31" i="5"/>
  <c r="F35" i="5"/>
  <c r="F39" i="5"/>
  <c r="F36" i="5" l="1"/>
  <c r="G16" i="5" s="1"/>
  <c r="G25" i="5" s="1"/>
  <c r="G29" i="5" s="1"/>
  <c r="S32" i="8"/>
  <c r="S33" i="8" s="1"/>
  <c r="T30" i="8" s="1"/>
  <c r="F41" i="5"/>
  <c r="T32" i="8" l="1"/>
  <c r="T33" i="8" s="1"/>
  <c r="U30" i="8" s="1"/>
  <c r="G40" i="5"/>
  <c r="G33" i="5"/>
  <c r="G34" i="5" s="1"/>
  <c r="G30" i="5"/>
  <c r="G35" i="5" l="1"/>
  <c r="G39" i="5"/>
  <c r="U32" i="8"/>
  <c r="U33" i="8" s="1"/>
  <c r="V30" i="8" s="1"/>
  <c r="G38" i="5"/>
  <c r="G31" i="5"/>
  <c r="G41" i="5" l="1"/>
  <c r="H40" i="5" s="1"/>
  <c r="V32" i="8"/>
  <c r="V33" i="8" s="1"/>
  <c r="W30" i="8" s="1"/>
  <c r="G36" i="5"/>
  <c r="H16" i="5" s="1"/>
  <c r="H25" i="5" s="1"/>
  <c r="W32" i="8" l="1"/>
  <c r="W33" i="8" s="1"/>
  <c r="X30" i="8" s="1"/>
  <c r="H29" i="5"/>
  <c r="X32" i="8" l="1"/>
  <c r="X33" i="8" s="1"/>
  <c r="H33" i="5"/>
  <c r="H34" i="5" s="1"/>
  <c r="H30" i="5"/>
  <c r="H39" i="5" l="1"/>
  <c r="H35" i="5"/>
  <c r="H38" i="5"/>
  <c r="H31" i="5"/>
  <c r="H36" i="5" l="1"/>
  <c r="I16" i="5" s="1"/>
  <c r="I25" i="5" s="1"/>
  <c r="I29" i="5" s="1"/>
  <c r="H41" i="5"/>
  <c r="I30" i="5" l="1"/>
  <c r="I33" i="5"/>
  <c r="I34" i="5" s="1"/>
  <c r="I40" i="5"/>
  <c r="I35" i="5" l="1"/>
  <c r="I39" i="5"/>
  <c r="I38" i="5"/>
  <c r="I31" i="5"/>
  <c r="I41" i="5" l="1"/>
  <c r="I36" i="5"/>
  <c r="J16" i="5" s="1"/>
  <c r="J25" i="5" s="1"/>
  <c r="J40" i="5" l="1"/>
  <c r="J29" i="5"/>
  <c r="J30" i="5" l="1"/>
  <c r="J33" i="5"/>
  <c r="J34" i="5" s="1"/>
  <c r="J38" i="5" l="1"/>
  <c r="J31" i="5"/>
  <c r="J39" i="5"/>
  <c r="J35" i="5"/>
  <c r="J36" i="5" l="1"/>
  <c r="K16" i="5" s="1"/>
  <c r="K25" i="5" s="1"/>
  <c r="K29" i="5" s="1"/>
  <c r="J41" i="5"/>
  <c r="K40" i="5" s="1"/>
  <c r="K33" i="5" l="1"/>
  <c r="K34" i="5" s="1"/>
  <c r="K30" i="5"/>
  <c r="K35" i="5" l="1"/>
  <c r="K39" i="5"/>
  <c r="K38" i="5"/>
  <c r="K31" i="5"/>
  <c r="K41" i="5" l="1"/>
  <c r="K36" i="5"/>
  <c r="L16" i="5" s="1"/>
  <c r="L25" i="5" s="1"/>
  <c r="L40" i="5" l="1"/>
  <c r="L29" i="5"/>
  <c r="L33" i="5" l="1"/>
  <c r="L34" i="5" s="1"/>
  <c r="L30" i="5"/>
  <c r="L39" i="5" l="1"/>
  <c r="L35" i="5"/>
  <c r="L38" i="5"/>
  <c r="L31" i="5"/>
  <c r="L41" i="5" l="1"/>
  <c r="L36" i="5"/>
  <c r="M16" i="5" s="1"/>
  <c r="M25" i="5" s="1"/>
  <c r="M40" i="5" l="1"/>
  <c r="M29" i="5"/>
  <c r="M30" i="5" l="1"/>
  <c r="M33" i="5"/>
  <c r="M34" i="5" s="1"/>
  <c r="M38" i="5" l="1"/>
  <c r="M31" i="5"/>
  <c r="M35" i="5"/>
  <c r="M39" i="5"/>
  <c r="M36" i="5" l="1"/>
  <c r="N16" i="5" s="1"/>
  <c r="N25" i="5" s="1"/>
  <c r="N29" i="5" s="1"/>
  <c r="M41" i="5"/>
  <c r="N40" i="5" s="1"/>
  <c r="N33" i="5" l="1"/>
  <c r="N34" i="5" s="1"/>
  <c r="N30" i="5"/>
  <c r="N39" i="5" l="1"/>
  <c r="N35" i="5"/>
  <c r="N38" i="5"/>
  <c r="N31" i="5"/>
  <c r="N41" i="5" l="1"/>
  <c r="N36" i="5"/>
  <c r="O16" i="5" s="1"/>
  <c r="O25" i="5" s="1"/>
  <c r="O40" i="5" l="1"/>
  <c r="AB12" i="5"/>
  <c r="O13" i="5"/>
  <c r="O29" i="5" s="1"/>
  <c r="O33" i="5" s="1"/>
  <c r="O34" i="5" s="1"/>
  <c r="O35" i="5" s="1"/>
  <c r="O39" i="5" l="1"/>
  <c r="O30" i="5"/>
  <c r="O38" i="5" s="1"/>
  <c r="O41" i="5" l="1"/>
  <c r="P40" i="5" s="1"/>
  <c r="O31" i="5"/>
  <c r="O36" i="5" s="1"/>
  <c r="P16" i="5" s="1"/>
  <c r="P25" i="5" s="1"/>
  <c r="P29" i="5" s="1"/>
  <c r="P30" i="5" l="1"/>
  <c r="P33" i="5"/>
  <c r="P34" i="5" s="1"/>
  <c r="P39" i="5" s="1"/>
  <c r="P35" i="5" l="1"/>
  <c r="P38" i="5"/>
  <c r="P41" i="5" s="1"/>
  <c r="P31" i="5"/>
  <c r="P36" i="5" l="1"/>
  <c r="Q16" i="5" s="1"/>
  <c r="Q25" i="5" s="1"/>
  <c r="Q29" i="5" s="1"/>
  <c r="Q40" i="5"/>
  <c r="Q30" i="5" l="1"/>
  <c r="Q33" i="5"/>
  <c r="Q34" i="5" s="1"/>
  <c r="Q39" i="5" s="1"/>
  <c r="Q35" i="5" l="1"/>
  <c r="Q38" i="5"/>
  <c r="Q41" i="5" s="1"/>
  <c r="Q31" i="5"/>
  <c r="Q36" i="5" l="1"/>
  <c r="R16" i="5" s="1"/>
  <c r="R25" i="5" s="1"/>
  <c r="R29" i="5" s="1"/>
  <c r="R40" i="5"/>
  <c r="R33" i="5" l="1"/>
  <c r="R34" i="5" s="1"/>
  <c r="R39" i="5" s="1"/>
  <c r="R30" i="5"/>
  <c r="R35" i="5" l="1"/>
  <c r="R38" i="5"/>
  <c r="R41" i="5" s="1"/>
  <c r="R31" i="5"/>
  <c r="R36" i="5" l="1"/>
  <c r="S16" i="5" s="1"/>
  <c r="S25" i="5" s="1"/>
  <c r="S29" i="5" s="1"/>
  <c r="S40" i="5"/>
  <c r="S33" i="5" l="1"/>
  <c r="S34" i="5" s="1"/>
  <c r="S35" i="5" s="1"/>
  <c r="S30" i="5"/>
  <c r="S39" i="5" l="1"/>
  <c r="S38" i="5"/>
  <c r="S31" i="5"/>
  <c r="S36" i="5" s="1"/>
  <c r="T16" i="5" s="1"/>
  <c r="T25" i="5" s="1"/>
  <c r="S41" i="5" l="1"/>
  <c r="T40" i="5" s="1"/>
  <c r="T29" i="5"/>
  <c r="T30" i="5" l="1"/>
  <c r="T33" i="5"/>
  <c r="T34" i="5" s="1"/>
  <c r="T35" i="5" s="1"/>
  <c r="T39" i="5" l="1"/>
  <c r="T38" i="5"/>
  <c r="T31" i="5"/>
  <c r="T36" i="5" s="1"/>
  <c r="U16" i="5" s="1"/>
  <c r="U25" i="5" s="1"/>
  <c r="T41" i="5" l="1"/>
  <c r="U40" i="5" s="1"/>
  <c r="U29" i="5"/>
  <c r="U30" i="5" l="1"/>
  <c r="U33" i="5"/>
  <c r="U34" i="5" s="1"/>
  <c r="U35" i="5" s="1"/>
  <c r="U39" i="5" l="1"/>
  <c r="U38" i="5"/>
  <c r="U31" i="5"/>
  <c r="U36" i="5" s="1"/>
  <c r="V16" i="5" s="1"/>
  <c r="V25" i="5" s="1"/>
  <c r="U41" i="5" l="1"/>
  <c r="V40" i="5" s="1"/>
  <c r="V29" i="5"/>
  <c r="V30" i="5" l="1"/>
  <c r="V33" i="5"/>
  <c r="V34" i="5" s="1"/>
  <c r="V39" i="5" s="1"/>
  <c r="V35" i="5" l="1"/>
  <c r="V38" i="5"/>
  <c r="V41" i="5" s="1"/>
  <c r="V31" i="5"/>
  <c r="V36" i="5" l="1"/>
  <c r="W16" i="5" s="1"/>
  <c r="W25" i="5" s="1"/>
  <c r="W29" i="5" s="1"/>
  <c r="W40" i="5"/>
  <c r="W33" i="5" l="1"/>
  <c r="W34" i="5" s="1"/>
  <c r="W39" i="5" s="1"/>
  <c r="W30" i="5"/>
  <c r="W35" i="5" l="1"/>
  <c r="W38" i="5"/>
  <c r="W41" i="5" s="1"/>
  <c r="W31" i="5"/>
  <c r="W36" i="5" l="1"/>
  <c r="X16" i="5" s="1"/>
  <c r="X25" i="5" s="1"/>
  <c r="X29" i="5" s="1"/>
  <c r="X40" i="5"/>
  <c r="X30" i="5" l="1"/>
  <c r="X33" i="5"/>
  <c r="X34" i="5" s="1"/>
  <c r="X35" i="5" s="1"/>
  <c r="X39" i="5" l="1"/>
  <c r="X38" i="5"/>
  <c r="X31" i="5"/>
  <c r="X36" i="5" s="1"/>
  <c r="Y16" i="5" s="1"/>
  <c r="Y25" i="5" s="1"/>
  <c r="X41" i="5" l="1"/>
  <c r="Y40" i="5" s="1"/>
  <c r="Y29" i="5"/>
  <c r="Y30" i="5" l="1"/>
  <c r="Y33" i="5"/>
  <c r="Y34" i="5" s="1"/>
  <c r="Y35" i="5" s="1"/>
  <c r="Y39" i="5" l="1"/>
  <c r="Y38" i="5"/>
  <c r="Y31" i="5"/>
  <c r="Y36" i="5" s="1"/>
  <c r="Z16" i="5" s="1"/>
  <c r="Z25" i="5" s="1"/>
  <c r="Y41" i="5" l="1"/>
  <c r="Z40" i="5" s="1"/>
  <c r="Z29" i="5"/>
  <c r="Z33" i="5" l="1"/>
  <c r="Z34" i="5" s="1"/>
  <c r="Z35" i="5" s="1"/>
  <c r="Z30" i="5"/>
  <c r="Z39" i="5" l="1"/>
  <c r="Z38" i="5"/>
  <c r="Z31" i="5"/>
  <c r="Z36" i="5" s="1"/>
  <c r="AA16" i="5" s="1"/>
  <c r="AA25" i="5" s="1"/>
  <c r="Z41" i="5" l="1"/>
  <c r="AA40" i="5" s="1"/>
  <c r="AB40" i="5" s="1"/>
  <c r="G63" i="11" s="1"/>
  <c r="AA29" i="5"/>
  <c r="H63" i="11" l="1"/>
  <c r="F65" i="11"/>
  <c r="G66" i="11" s="1"/>
  <c r="E43" i="7"/>
  <c r="AA33" i="5"/>
  <c r="AA34" i="5" s="1"/>
  <c r="AA35" i="5" s="1"/>
  <c r="AA30" i="5"/>
  <c r="AA39" i="5" l="1"/>
  <c r="G68" i="11"/>
  <c r="G49" i="7" s="1"/>
  <c r="E44" i="7"/>
  <c r="H66" i="11"/>
  <c r="C12" i="5"/>
  <c r="AA38" i="5"/>
  <c r="C30" i="5"/>
  <c r="AA31" i="5"/>
  <c r="AA36" i="5" s="1"/>
  <c r="F43" i="7"/>
  <c r="AA41" i="5" l="1"/>
  <c r="C41" i="5" s="1"/>
  <c r="E45" i="7"/>
  <c r="G53" i="7"/>
  <c r="G54" i="7"/>
  <c r="G40" i="7"/>
  <c r="G43" i="7"/>
  <c r="H68" i="11"/>
  <c r="G51" i="7"/>
  <c r="G48" i="7"/>
  <c r="G50" i="7"/>
  <c r="G38" i="7"/>
  <c r="G55" i="7"/>
  <c r="G52" i="7"/>
  <c r="G37" i="7"/>
  <c r="G42" i="7"/>
  <c r="H45" i="7"/>
  <c r="G39" i="7"/>
  <c r="G36" i="7"/>
  <c r="G41" i="7"/>
  <c r="E56" i="7"/>
  <c r="C19" i="5"/>
  <c r="F50" i="7"/>
  <c r="AC12" i="5"/>
  <c r="C13" i="5"/>
  <c r="AD12" i="5"/>
  <c r="F44" i="7"/>
  <c r="G44" i="7"/>
  <c r="E58" i="7" l="1"/>
  <c r="F58" i="7" s="1"/>
  <c r="F45" i="7"/>
  <c r="G45" i="7"/>
  <c r="F56" i="7"/>
  <c r="G56" i="7"/>
  <c r="AD19" i="5"/>
  <c r="C25" i="5"/>
  <c r="AC19" i="5"/>
  <c r="G58" i="7" l="1"/>
</calcChain>
</file>

<file path=xl/comments1.xml><?xml version="1.0" encoding="utf-8"?>
<comments xmlns="http://schemas.openxmlformats.org/spreadsheetml/2006/main">
  <authors>
    <author>Winifred K. Smith</author>
  </authors>
  <commentList>
    <comment ref="M3" authorId="0" shapeId="0">
      <text>
        <r>
          <rPr>
            <sz val="8"/>
            <color indexed="81"/>
            <rFont val="Tahoma"/>
            <family val="2"/>
          </rPr>
          <t xml:space="preserve">Maximum rent is usually dictated by funding sources (HOME, LIHTC) and includes the utility allowance.
</t>
        </r>
      </text>
    </comment>
  </commentList>
</comments>
</file>

<file path=xl/comments2.xml><?xml version="1.0" encoding="utf-8"?>
<comments xmlns="http://schemas.openxmlformats.org/spreadsheetml/2006/main">
  <authors>
    <author>Winifred K. Smith</author>
  </authors>
  <commentList>
    <comment ref="C8" authorId="0" shapeId="0">
      <text>
        <r>
          <rPr>
            <sz val="8"/>
            <color indexed="81"/>
            <rFont val="Tahoma"/>
            <family val="2"/>
          </rPr>
          <t xml:space="preserve">Includes physical vacancy &amp; economic vacancy.
</t>
        </r>
      </text>
    </comment>
    <comment ref="H12" authorId="0" shapeId="0">
      <text>
        <r>
          <rPr>
            <sz val="8"/>
            <color indexed="81"/>
            <rFont val="Tahoma"/>
            <family val="2"/>
          </rPr>
          <t xml:space="preserve">If you do not want to input operating costs for each address, you can use this "Override" column to enter a total project cost and it will show up in the "Annual Total" column.
</t>
        </r>
      </text>
    </comment>
    <comment ref="I12" authorId="0" shapeId="0">
      <text>
        <r>
          <rPr>
            <sz val="8"/>
            <color indexed="81"/>
            <rFont val="Tahoma"/>
            <family val="2"/>
          </rPr>
          <t xml:space="preserve">This is the sum of the costs you input on an address-by-address basis in the columns immediately right of this column.
</t>
        </r>
      </text>
    </comment>
  </commentList>
</comments>
</file>

<file path=xl/comments3.xml><?xml version="1.0" encoding="utf-8"?>
<comments xmlns="http://schemas.openxmlformats.org/spreadsheetml/2006/main">
  <authors>
    <author>Winifred K. Smith</author>
  </authors>
  <commentList>
    <comment ref="E30" authorId="0" shapeId="0">
      <text>
        <r>
          <rPr>
            <sz val="8"/>
            <color indexed="81"/>
            <rFont val="Tahoma"/>
            <family val="2"/>
          </rPr>
          <t>This represents the amounted needed in an up-front fund to cover future operating deficits.</t>
        </r>
      </text>
    </comment>
  </commentList>
</comments>
</file>

<file path=xl/comments4.xml><?xml version="1.0" encoding="utf-8"?>
<comments xmlns="http://schemas.openxmlformats.org/spreadsheetml/2006/main">
  <authors>
    <author>Winifred K. Smith</author>
  </authors>
  <commentList>
    <comment ref="J7" authorId="0" shapeId="0">
      <text>
        <r>
          <rPr>
            <sz val="8"/>
            <color indexed="81"/>
            <rFont val="Tahoma"/>
            <family val="2"/>
          </rPr>
          <t xml:space="preserve">If you do not want to input development costs for each address, you can use this "Override" column to enter a total project cost and it will show up in the "Project Total" column.
</t>
        </r>
      </text>
    </comment>
    <comment ref="K7" authorId="0" shapeId="0">
      <text>
        <r>
          <rPr>
            <sz val="8"/>
            <color indexed="81"/>
            <rFont val="Tahoma"/>
            <family val="2"/>
          </rPr>
          <t xml:space="preserve">This is the sum of the costs you input on an address-by-address basis in the columns immediately right of this column.
</t>
        </r>
      </text>
    </comment>
    <comment ref="G58" authorId="0" shapeId="0">
      <text>
        <r>
          <rPr>
            <sz val="8"/>
            <color indexed="81"/>
            <rFont val="Tahoma"/>
            <family val="2"/>
          </rPr>
          <t>This comes from Sheet 4)Operating Budget &amp; represents the amount needed to cover future operating deficits.</t>
        </r>
      </text>
    </comment>
  </commentList>
</comments>
</file>

<file path=xl/sharedStrings.xml><?xml version="1.0" encoding="utf-8"?>
<sst xmlns="http://schemas.openxmlformats.org/spreadsheetml/2006/main" count="348" uniqueCount="229">
  <si>
    <t>1 Bedroom</t>
  </si>
  <si>
    <t>Bedrooms</t>
  </si>
  <si>
    <t>Baths</t>
  </si>
  <si>
    <t>Subtotal</t>
  </si>
  <si>
    <t>Totals</t>
  </si>
  <si>
    <t>Units</t>
  </si>
  <si>
    <t>Other</t>
  </si>
  <si>
    <t>Other Income</t>
  </si>
  <si>
    <t>Miscellaneous &amp; Interest</t>
  </si>
  <si>
    <t>Laundry</t>
  </si>
  <si>
    <t>Carports</t>
  </si>
  <si>
    <t>Tenant Charges (late fees, nonsufficient funds, etc)</t>
  </si>
  <si>
    <t>Monthly</t>
  </si>
  <si>
    <t>Annually</t>
  </si>
  <si>
    <t>Gross Rent Potential</t>
  </si>
  <si>
    <t>Other Revenue</t>
  </si>
  <si>
    <t>Combined Vacancy Factor</t>
  </si>
  <si>
    <t>Net Income</t>
  </si>
  <si>
    <t>Administrative Costs</t>
  </si>
  <si>
    <t>Advertising</t>
  </si>
  <si>
    <t>Management</t>
  </si>
  <si>
    <t>Legal/Partnership</t>
  </si>
  <si>
    <t>Accounting/Audit</t>
  </si>
  <si>
    <t>Compliance Monitoring</t>
  </si>
  <si>
    <t>Maintenance</t>
  </si>
  <si>
    <t>Exterminating</t>
  </si>
  <si>
    <t>Grounds</t>
  </si>
  <si>
    <t>Operating</t>
  </si>
  <si>
    <t>Elevator</t>
  </si>
  <si>
    <t>Project Paid Fuel</t>
  </si>
  <si>
    <t>Common Electricity</t>
  </si>
  <si>
    <t>Water/Sewer</t>
  </si>
  <si>
    <t>Gas</t>
  </si>
  <si>
    <t>Trash Removal</t>
  </si>
  <si>
    <t>Payroll</t>
  </si>
  <si>
    <t>Payroll Taxes &amp; Fringes</t>
  </si>
  <si>
    <t>Escrows &amp; Reserves</t>
  </si>
  <si>
    <t>Insurance</t>
  </si>
  <si>
    <t>Real Estate Taxes</t>
  </si>
  <si>
    <t>Other Taxes</t>
  </si>
  <si>
    <t>Replacement Reserve</t>
  </si>
  <si>
    <t>Annual</t>
  </si>
  <si>
    <t>Per Unit</t>
  </si>
  <si>
    <t>Total Units</t>
  </si>
  <si>
    <t>Net Operating Income</t>
  </si>
  <si>
    <t>Cash Flow</t>
  </si>
  <si>
    <t>Sources</t>
  </si>
  <si>
    <t>REVENUE</t>
  </si>
  <si>
    <t>OPERATING EXPENSES</t>
  </si>
  <si>
    <t>Acquisition</t>
  </si>
  <si>
    <t>Land</t>
  </si>
  <si>
    <t>Construction</t>
  </si>
  <si>
    <t>Title &amp; Recording</t>
  </si>
  <si>
    <t>Developer Fee</t>
  </si>
  <si>
    <t>Reserves</t>
  </si>
  <si>
    <t>Rent Up Reserves</t>
  </si>
  <si>
    <t>Operating Reserves</t>
  </si>
  <si>
    <t>Replacement Reserves</t>
  </si>
  <si>
    <t>Total</t>
  </si>
  <si>
    <t>Total Operating Expenses</t>
  </si>
  <si>
    <t>MORTGAGE</t>
  </si>
  <si>
    <t>Debt Coverage Ratio</t>
  </si>
  <si>
    <t>Max Mortgage Pmt</t>
  </si>
  <si>
    <t>Amortization (years)</t>
  </si>
  <si>
    <t>Interest Rate</t>
  </si>
  <si>
    <t>Gross Income Potential</t>
  </si>
  <si>
    <t>Administration</t>
  </si>
  <si>
    <t>Debt Service</t>
  </si>
  <si>
    <t>Vacancy Factor</t>
  </si>
  <si>
    <t>CASH FLOW</t>
  </si>
  <si>
    <t>Operating Deficit Reserve Analysis</t>
  </si>
  <si>
    <t>Annual Operating Deficit</t>
  </si>
  <si>
    <t>Starting Balance</t>
  </si>
  <si>
    <t>Ending Balance</t>
  </si>
  <si>
    <t>Inflator</t>
  </si>
  <si>
    <t>PROJECT DEVELOPMENT CASH FLOW</t>
  </si>
  <si>
    <t>USES OF FUNDS</t>
  </si>
  <si>
    <t>SUB-TOTAL USES</t>
  </si>
  <si>
    <t>SOURCES OF FUNDS</t>
  </si>
  <si>
    <t>SUB-TOTAL SOURCES</t>
  </si>
  <si>
    <t>Construction Loan</t>
  </si>
  <si>
    <t>TOTAL SOURCES</t>
  </si>
  <si>
    <t>Paydown Calculation</t>
  </si>
  <si>
    <t>Ending Cash</t>
  </si>
  <si>
    <t>(Loan Payoff)</t>
  </si>
  <si>
    <t>Budget</t>
  </si>
  <si>
    <t>Month</t>
  </si>
  <si>
    <t xml:space="preserve">Trial </t>
  </si>
  <si>
    <t>Balance</t>
  </si>
  <si>
    <t>Variance</t>
  </si>
  <si>
    <t>Prior Month Ending Cash</t>
  </si>
  <si>
    <t>Construction Loan Draw</t>
  </si>
  <si>
    <t>Draw</t>
  </si>
  <si>
    <t>Construction Loan Calculation</t>
  </si>
  <si>
    <t>Construction Loan Paydown</t>
  </si>
  <si>
    <t>CONSTRUCTION LOAN INT &amp; BALANCES</t>
  </si>
  <si>
    <t>TOTAL USES</t>
  </si>
  <si>
    <t>Year</t>
  </si>
  <si>
    <t>Total Units:</t>
  </si>
  <si>
    <t>DEVELOPMENT BUDGET</t>
  </si>
  <si>
    <t>Appraiser</t>
  </si>
  <si>
    <t>Architect &amp; Engineer</t>
  </si>
  <si>
    <t>Market Analysis</t>
  </si>
  <si>
    <t>Preliminary Title Search</t>
  </si>
  <si>
    <t>Survey</t>
  </si>
  <si>
    <t>Total Predevelopment:</t>
  </si>
  <si>
    <t>Total Acquisition:</t>
  </si>
  <si>
    <t>per sq. ft.</t>
  </si>
  <si>
    <t>Landscaping</t>
  </si>
  <si>
    <t>/ hard cost</t>
  </si>
  <si>
    <t>Contractor Overhead</t>
  </si>
  <si>
    <t>CONSTRUCTION CONTINGENCY</t>
  </si>
  <si>
    <t>Total Construction:</t>
  </si>
  <si>
    <t>Legal</t>
  </si>
  <si>
    <t>Marketing /Advertising</t>
  </si>
  <si>
    <t>Total Professional Fees:</t>
  </si>
  <si>
    <t>Inspection &amp; Draw Fees</t>
  </si>
  <si>
    <t>Points &amp; Bank Fees</t>
  </si>
  <si>
    <t>Builder's Risk Insurance</t>
  </si>
  <si>
    <t>Property Insurance</t>
  </si>
  <si>
    <t>Total Carrying Costs:</t>
  </si>
  <si>
    <t>/Hard &amp; Soft Costs</t>
  </si>
  <si>
    <t>TOTAL DEVELOPMENT COSTS (TDC):</t>
  </si>
  <si>
    <t>Contractor Profit</t>
  </si>
  <si>
    <t>Environmental Reviews &amp; Reports (Phase I, Phase II, etc)</t>
  </si>
  <si>
    <t>Consultant</t>
  </si>
  <si>
    <t>Application Fees</t>
  </si>
  <si>
    <t>Partnership &amp; Organization Expense</t>
  </si>
  <si>
    <t>Legal (including tax opinion)</t>
  </si>
  <si>
    <t>Total Permanent Financing &amp; Syndication:</t>
  </si>
  <si>
    <t>Total Reserves:</t>
  </si>
  <si>
    <t>Interim/Capitalized Operating Costs</t>
  </si>
  <si>
    <t>Predevelopment &amp; Feasibility</t>
  </si>
  <si>
    <t>Professional Services</t>
  </si>
  <si>
    <t>Permanent Financing &amp; Syndication</t>
  </si>
  <si>
    <t>Carrying &amp; Construction Financing</t>
  </si>
  <si>
    <t>REVENUE PROJECTIONS</t>
  </si>
  <si>
    <t>Development:</t>
  </si>
  <si>
    <t>Location:</t>
  </si>
  <si>
    <t>County:</t>
  </si>
  <si>
    <t>Efficiency</t>
  </si>
  <si>
    <t>2 Bedroom</t>
  </si>
  <si>
    <t>3 Bedroom</t>
  </si>
  <si>
    <t>4 Bedroom</t>
  </si>
  <si>
    <t>Market</t>
  </si>
  <si>
    <t>Development Costs</t>
  </si>
  <si>
    <t>Total Development Costs</t>
  </si>
  <si>
    <t>Total Sources</t>
  </si>
  <si>
    <t>PROJECT SUMMARY</t>
  </si>
  <si>
    <t>Total Sq Footage</t>
  </si>
  <si>
    <t>Cost Certification</t>
  </si>
  <si>
    <t>Owner:</t>
  </si>
  <si>
    <t>Subtotal Hard &amp; Soft Costs</t>
  </si>
  <si>
    <t>Construction &amp; Bridge Loan Interest</t>
  </si>
  <si>
    <t>Address</t>
  </si>
  <si>
    <t>Unit #</t>
  </si>
  <si>
    <t>Structure Type</t>
  </si>
  <si>
    <t>Income Target</t>
  </si>
  <si>
    <t>Utility Allowance</t>
  </si>
  <si>
    <t>Sq Ft</t>
  </si>
  <si>
    <t>Other:</t>
  </si>
  <si>
    <t>Single Family</t>
  </si>
  <si>
    <t>Gross Rent</t>
  </si>
  <si>
    <t>Proposed Contract Rent</t>
  </si>
  <si>
    <t>Duplex</t>
  </si>
  <si>
    <t>Annual Rent Potential</t>
  </si>
  <si>
    <t>Monthly Rent Potential</t>
  </si>
  <si>
    <t>Override</t>
  </si>
  <si>
    <t>Unit</t>
  </si>
  <si>
    <t>Itemized Total</t>
  </si>
  <si>
    <t>TOTAL OPERATING EXPENSES</t>
  </si>
  <si>
    <t>Base Construction Costs</t>
  </si>
  <si>
    <t>Appliance Package</t>
  </si>
  <si>
    <t>Building &amp; Property Acquisition</t>
  </si>
  <si>
    <t>Construction Costs</t>
  </si>
  <si>
    <t>Carrying &amp; Construction Financing Costs</t>
  </si>
  <si>
    <t>% of TDC</t>
  </si>
  <si>
    <t>Surplus/(Gap)</t>
  </si>
  <si>
    <t>% of Revenue</t>
  </si>
  <si>
    <t>Projected Mortgage</t>
  </si>
  <si>
    <t>Override Mortgage Payment</t>
  </si>
  <si>
    <t>Deficit Reserve (as calculated by 20 Year Projection)</t>
  </si>
  <si>
    <t>5+ Bedroom</t>
  </si>
  <si>
    <t>Triplex</t>
  </si>
  <si>
    <t>Fourplex</t>
  </si>
  <si>
    <t>Townhome</t>
  </si>
  <si>
    <t>Apartment</t>
  </si>
  <si>
    <t>Condo</t>
  </si>
  <si>
    <t>Units by Income Target</t>
  </si>
  <si>
    <t>Units by Structure Type</t>
  </si>
  <si>
    <t>Units by Bedroom Size</t>
  </si>
  <si>
    <t>Project Totals</t>
  </si>
  <si>
    <t>Addresss</t>
  </si>
  <si>
    <t>Operating Budget</t>
  </si>
  <si>
    <t>Vacancy</t>
  </si>
  <si>
    <t>Adjusted Gross Income</t>
  </si>
  <si>
    <t>Expense Inflation:</t>
  </si>
  <si>
    <t>Operating Expenses</t>
  </si>
  <si>
    <t>Debt &amp; Cash Flow Over Time</t>
  </si>
  <si>
    <t>Year 1 Net Cash Flow</t>
  </si>
  <si>
    <t>Year 5 Net Cash Flow</t>
  </si>
  <si>
    <t>Year 10 Net Cash Flow</t>
  </si>
  <si>
    <t>Year 15 Net Cash Flow</t>
  </si>
  <si>
    <t>Max Rent Allowed</t>
  </si>
  <si>
    <t>Rent Acceptable?</t>
  </si>
  <si>
    <t>Combined Vacancy Rate:</t>
  </si>
  <si>
    <t>Rent Inflation:</t>
  </si>
  <si>
    <t>Long-Term Trending Assumptions</t>
  </si>
  <si>
    <t>ANNUAL OPERATING BUDGET</t>
  </si>
  <si>
    <t>Operating Cash Flow Projection</t>
  </si>
  <si>
    <t>Construction Loan Interest</t>
  </si>
  <si>
    <t>Loan Balance</t>
  </si>
  <si>
    <t>Per Unit Total</t>
  </si>
  <si>
    <t>Annual Total</t>
  </si>
  <si>
    <t xml:space="preserve">ACTUAL Mortgage </t>
  </si>
  <si>
    <t>Adjusted Income</t>
  </si>
  <si>
    <t>Interest Earned on Reserve</t>
  </si>
  <si>
    <t>Unit Turns</t>
  </si>
  <si>
    <t>Preventative Maintenance</t>
  </si>
  <si>
    <t>Misc</t>
  </si>
  <si>
    <t>Permits, Impact/Tap Fees</t>
  </si>
  <si>
    <t>Contractor General Conditions (calc on Base)</t>
  </si>
  <si>
    <t>Closing Costs @ Acquisition</t>
  </si>
  <si>
    <t>Operating Margin</t>
  </si>
  <si>
    <t>Year 1 Operating Margin</t>
  </si>
  <si>
    <t>Year 5 Operating Margin</t>
  </si>
  <si>
    <t>Year 10 Operating Margin</t>
  </si>
  <si>
    <t>Year 15 Operating Maring</t>
  </si>
  <si>
    <t xml:space="preserve">Other: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</si>
</sst>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_(&quot;$&quot;* #,##0_);_(&quot;$&quot;* \(#,##0\);_(&quot;$&quot;* &quot;-&quot;??_);_(@_)"/>
    <numFmt numFmtId="167" formatCode="General_)"/>
  </numFmts>
  <fonts count="4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Geneva"/>
      <family val="2"/>
    </font>
    <font>
      <sz val="10"/>
      <name val="Geneva"/>
    </font>
    <font>
      <b/>
      <u/>
      <sz val="11"/>
      <name val="Geneva"/>
    </font>
    <font>
      <sz val="9"/>
      <name val="Geneva"/>
    </font>
    <font>
      <b/>
      <sz val="9"/>
      <name val="Geneva"/>
    </font>
    <font>
      <b/>
      <sz val="9"/>
      <name val="Arial"/>
      <family val="2"/>
    </font>
    <font>
      <sz val="9"/>
      <name val="Arial"/>
      <family val="2"/>
    </font>
    <font>
      <b/>
      <sz val="8"/>
      <name val="Geneva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Times New Roman"/>
      <family val="1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6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49998474074526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39"/>
      </left>
      <right/>
      <top/>
      <bottom style="medium">
        <color indexed="64"/>
      </bottom>
      <diagonal/>
    </border>
    <border>
      <left style="thick">
        <color indexed="39"/>
      </left>
      <right style="thick">
        <color indexed="39"/>
      </right>
      <top style="thin">
        <color indexed="8"/>
      </top>
      <bottom/>
      <diagonal/>
    </border>
    <border>
      <left style="thick">
        <color indexed="39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39"/>
      </right>
      <top/>
      <bottom style="medium">
        <color indexed="64"/>
      </bottom>
      <diagonal/>
    </border>
    <border>
      <left style="thick">
        <color indexed="39"/>
      </left>
      <right style="thick">
        <color indexed="39"/>
      </right>
      <top/>
      <bottom/>
      <diagonal/>
    </border>
    <border>
      <left style="thick">
        <color indexed="39"/>
      </left>
      <right/>
      <top style="medium">
        <color indexed="64"/>
      </top>
      <bottom/>
      <diagonal/>
    </border>
    <border>
      <left style="thick">
        <color indexed="39"/>
      </left>
      <right style="thick">
        <color indexed="39"/>
      </right>
      <top style="thin">
        <color indexed="8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39"/>
      </left>
      <right style="thick">
        <color indexed="39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39"/>
      </left>
      <right style="thick">
        <color indexed="39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39"/>
      </left>
      <right style="thick">
        <color indexed="39"/>
      </right>
      <top style="thin">
        <color indexed="64"/>
      </top>
      <bottom style="thin">
        <color indexed="64"/>
      </bottom>
      <diagonal/>
    </border>
    <border>
      <left style="thick">
        <color indexed="39"/>
      </left>
      <right/>
      <top/>
      <bottom style="thin">
        <color indexed="64"/>
      </bottom>
      <diagonal/>
    </border>
    <border>
      <left style="thick">
        <color indexed="39"/>
      </left>
      <right/>
      <top style="thin">
        <color indexed="64"/>
      </top>
      <bottom/>
      <diagonal/>
    </border>
    <border>
      <left style="thick">
        <color indexed="39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39"/>
      </left>
      <right style="thick">
        <color indexed="39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3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3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1" applyNumberFormat="0" applyAlignment="0" applyProtection="0"/>
    <xf numFmtId="0" fontId="19" fillId="17" borderId="2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7" borderId="0" applyNumberFormat="0" applyBorder="0" applyAlignment="0" applyProtection="0"/>
    <xf numFmtId="167" fontId="28" fillId="0" borderId="0"/>
    <xf numFmtId="0" fontId="7" fillId="0" borderId="0"/>
    <xf numFmtId="0" fontId="1" fillId="4" borderId="7" applyNumberFormat="0" applyFont="0" applyAlignment="0" applyProtection="0"/>
    <xf numFmtId="0" fontId="29" fillId="16" borderId="8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4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6" fontId="0" fillId="0" borderId="0" xfId="0" applyNumberFormat="1"/>
    <xf numFmtId="0" fontId="0" fillId="0" borderId="10" xfId="0" applyBorder="1"/>
    <xf numFmtId="6" fontId="0" fillId="0" borderId="10" xfId="0" applyNumberFormat="1" applyBorder="1"/>
    <xf numFmtId="6" fontId="0" fillId="0" borderId="0" xfId="0" applyNumberFormat="1" applyFill="1"/>
    <xf numFmtId="6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11" xfId="0" applyFont="1" applyBorder="1"/>
    <xf numFmtId="164" fontId="0" fillId="0" borderId="0" xfId="45" applyNumberFormat="1" applyFont="1"/>
    <xf numFmtId="0" fontId="0" fillId="0" borderId="12" xfId="0" applyBorder="1"/>
    <xf numFmtId="0" fontId="2" fillId="0" borderId="0" xfId="0" applyFont="1" applyBorder="1"/>
    <xf numFmtId="6" fontId="0" fillId="0" borderId="0" xfId="0" applyNumberFormat="1" applyBorder="1"/>
    <xf numFmtId="0" fontId="0" fillId="0" borderId="0" xfId="0" applyBorder="1"/>
    <xf numFmtId="0" fontId="4" fillId="0" borderId="0" xfId="0" applyFont="1" applyAlignment="1">
      <alignment horizontal="right"/>
    </xf>
    <xf numFmtId="0" fontId="0" fillId="0" borderId="13" xfId="0" applyBorder="1"/>
    <xf numFmtId="6" fontId="0" fillId="0" borderId="14" xfId="0" applyNumberFormat="1" applyBorder="1"/>
    <xf numFmtId="0" fontId="0" fillId="0" borderId="15" xfId="0" applyBorder="1"/>
    <xf numFmtId="6" fontId="0" fillId="0" borderId="16" xfId="0" applyNumberFormat="1" applyBorder="1"/>
    <xf numFmtId="167" fontId="11" fillId="0" borderId="0" xfId="0" applyNumberFormat="1" applyFont="1" applyBorder="1" applyAlignment="1" applyProtection="1">
      <alignment wrapText="1"/>
    </xf>
    <xf numFmtId="167" fontId="12" fillId="0" borderId="0" xfId="0" applyNumberFormat="1" applyFont="1" applyBorder="1" applyAlignment="1" applyProtection="1">
      <alignment wrapText="1"/>
    </xf>
    <xf numFmtId="6" fontId="11" fillId="0" borderId="0" xfId="0" applyNumberFormat="1" applyFont="1" applyBorder="1" applyAlignment="1" applyProtection="1">
      <alignment horizontal="left" wrapText="1"/>
    </xf>
    <xf numFmtId="6" fontId="0" fillId="0" borderId="13" xfId="0" applyNumberFormat="1" applyBorder="1"/>
    <xf numFmtId="6" fontId="0" fillId="0" borderId="17" xfId="0" applyNumberFormat="1" applyBorder="1"/>
    <xf numFmtId="6" fontId="0" fillId="0" borderId="11" xfId="0" applyNumberFormat="1" applyBorder="1"/>
    <xf numFmtId="6" fontId="12" fillId="18" borderId="11" xfId="0" applyNumberFormat="1" applyFont="1" applyFill="1" applyBorder="1" applyAlignment="1" applyProtection="1">
      <alignment horizontal="left" wrapText="1"/>
    </xf>
    <xf numFmtId="6" fontId="4" fillId="0" borderId="0" xfId="0" applyNumberFormat="1" applyFont="1"/>
    <xf numFmtId="0" fontId="0" fillId="0" borderId="11" xfId="0" applyBorder="1"/>
    <xf numFmtId="6" fontId="2" fillId="0" borderId="18" xfId="0" applyNumberFormat="1" applyFont="1" applyBorder="1"/>
    <xf numFmtId="0" fontId="0" fillId="0" borderId="18" xfId="0" applyBorder="1"/>
    <xf numFmtId="10" fontId="0" fillId="0" borderId="0" xfId="0" applyNumberFormat="1"/>
    <xf numFmtId="10" fontId="0" fillId="0" borderId="11" xfId="45" applyNumberFormat="1" applyFont="1" applyBorder="1"/>
    <xf numFmtId="0" fontId="4" fillId="0" borderId="19" xfId="0" applyFont="1" applyBorder="1"/>
    <xf numFmtId="8" fontId="0" fillId="0" borderId="13" xfId="0" applyNumberFormat="1" applyBorder="1"/>
    <xf numFmtId="9" fontId="0" fillId="0" borderId="11" xfId="0" applyNumberFormat="1" applyBorder="1"/>
    <xf numFmtId="0" fontId="2" fillId="0" borderId="18" xfId="0" applyFont="1" applyBorder="1"/>
    <xf numFmtId="6" fontId="0" fillId="0" borderId="18" xfId="0" applyNumberFormat="1" applyBorder="1"/>
    <xf numFmtId="0" fontId="4" fillId="0" borderId="11" xfId="0" applyFont="1" applyBorder="1" applyAlignment="1">
      <alignment horizontal="right"/>
    </xf>
    <xf numFmtId="8" fontId="0" fillId="0" borderId="0" xfId="30" applyNumberFormat="1" applyFont="1" applyBorder="1"/>
    <xf numFmtId="0" fontId="32" fillId="0" borderId="0" xfId="0" applyFont="1"/>
    <xf numFmtId="0" fontId="33" fillId="0" borderId="0" xfId="0" applyFont="1"/>
    <xf numFmtId="0" fontId="35" fillId="0" borderId="0" xfId="0" applyFont="1"/>
    <xf numFmtId="167" fontId="1" fillId="0" borderId="0" xfId="41" applyFont="1" applyBorder="1"/>
    <xf numFmtId="167" fontId="33" fillId="0" borderId="0" xfId="41" applyFont="1" applyBorder="1"/>
    <xf numFmtId="167" fontId="1" fillId="0" borderId="0" xfId="41" applyFont="1" applyBorder="1" applyAlignment="1">
      <alignment horizontal="right"/>
    </xf>
    <xf numFmtId="167" fontId="1" fillId="0" borderId="0" xfId="41" applyFont="1" applyBorder="1" applyAlignment="1">
      <alignment horizontal="left"/>
    </xf>
    <xf numFmtId="0" fontId="1" fillId="0" borderId="0" xfId="0" applyFont="1"/>
    <xf numFmtId="167" fontId="14" fillId="0" borderId="11" xfId="41" applyFont="1" applyBorder="1" applyAlignment="1">
      <alignment horizontal="left"/>
    </xf>
    <xf numFmtId="167" fontId="33" fillId="0" borderId="11" xfId="41" applyFont="1" applyBorder="1"/>
    <xf numFmtId="167" fontId="1" fillId="0" borderId="11" xfId="41" applyFont="1" applyBorder="1" applyAlignment="1">
      <alignment horizontal="right"/>
    </xf>
    <xf numFmtId="167" fontId="1" fillId="0" borderId="11" xfId="41" applyFont="1" applyBorder="1" applyAlignment="1">
      <alignment horizontal="left"/>
    </xf>
    <xf numFmtId="37" fontId="14" fillId="0" borderId="20" xfId="41" applyNumberFormat="1" applyFont="1" applyBorder="1" applyAlignment="1" applyProtection="1">
      <alignment horizontal="center"/>
    </xf>
    <xf numFmtId="167" fontId="1" fillId="0" borderId="0" xfId="41" applyNumberFormat="1" applyFont="1" applyAlignment="1" applyProtection="1">
      <alignment horizontal="left"/>
    </xf>
    <xf numFmtId="167" fontId="1" fillId="0" borderId="0" xfId="41" applyFont="1" applyAlignment="1">
      <alignment horizontal="left"/>
    </xf>
    <xf numFmtId="37" fontId="1" fillId="0" borderId="21" xfId="41" applyNumberFormat="1" applyFont="1" applyFill="1" applyBorder="1" applyProtection="1"/>
    <xf numFmtId="37" fontId="1" fillId="0" borderId="22" xfId="41" applyNumberFormat="1" applyFont="1" applyBorder="1" applyProtection="1"/>
    <xf numFmtId="167" fontId="33" fillId="0" borderId="0" xfId="41" applyFont="1"/>
    <xf numFmtId="167" fontId="36" fillId="0" borderId="0" xfId="41" applyNumberFormat="1" applyFont="1" applyAlignment="1" applyProtection="1">
      <alignment horizontal="left"/>
    </xf>
    <xf numFmtId="167" fontId="1" fillId="0" borderId="0" xfId="41" applyFont="1"/>
    <xf numFmtId="6" fontId="1" fillId="0" borderId="0" xfId="41" applyNumberFormat="1" applyFont="1" applyFill="1" applyAlignment="1" applyProtection="1">
      <alignment horizontal="right"/>
    </xf>
    <xf numFmtId="167" fontId="1" fillId="0" borderId="0" xfId="41" applyFont="1" applyFill="1" applyAlignment="1">
      <alignment horizontal="left"/>
    </xf>
    <xf numFmtId="6" fontId="33" fillId="0" borderId="0" xfId="41" applyNumberFormat="1" applyFont="1" applyBorder="1"/>
    <xf numFmtId="37" fontId="1" fillId="0" borderId="11" xfId="41" applyNumberFormat="1" applyFont="1" applyBorder="1" applyProtection="1"/>
    <xf numFmtId="6" fontId="1" fillId="0" borderId="11" xfId="41" applyNumberFormat="1" applyFont="1" applyFill="1" applyBorder="1" applyAlignment="1" applyProtection="1">
      <alignment horizontal="right"/>
    </xf>
    <xf numFmtId="167" fontId="36" fillId="0" borderId="23" xfId="41" applyNumberFormat="1" applyFont="1" applyFill="1" applyBorder="1" applyAlignment="1" applyProtection="1">
      <alignment horizontal="left"/>
    </xf>
    <xf numFmtId="167" fontId="37" fillId="0" borderId="0" xfId="41" applyFont="1" applyBorder="1"/>
    <xf numFmtId="167" fontId="14" fillId="0" borderId="0" xfId="41" applyFont="1" applyBorder="1" applyAlignment="1">
      <alignment horizontal="right"/>
    </xf>
    <xf numFmtId="167" fontId="14" fillId="0" borderId="0" xfId="41" applyFont="1" applyAlignment="1">
      <alignment horizontal="right"/>
    </xf>
    <xf numFmtId="5" fontId="14" fillId="0" borderId="24" xfId="41" applyNumberFormat="1" applyFont="1" applyBorder="1" applyProtection="1"/>
    <xf numFmtId="5" fontId="14" fillId="0" borderId="25" xfId="41" applyNumberFormat="1" applyFont="1" applyBorder="1" applyProtection="1"/>
    <xf numFmtId="5" fontId="14" fillId="0" borderId="0" xfId="41" applyNumberFormat="1" applyFont="1" applyBorder="1" applyProtection="1"/>
    <xf numFmtId="5" fontId="14" fillId="0" borderId="11" xfId="41" applyNumberFormat="1" applyFont="1" applyBorder="1" applyProtection="1"/>
    <xf numFmtId="167" fontId="1" fillId="0" borderId="0" xfId="41" applyNumberFormat="1" applyFont="1" applyBorder="1" applyAlignment="1" applyProtection="1">
      <alignment horizontal="left"/>
    </xf>
    <xf numFmtId="5" fontId="33" fillId="0" borderId="0" xfId="41" applyNumberFormat="1" applyFont="1" applyBorder="1" applyProtection="1"/>
    <xf numFmtId="10" fontId="1" fillId="0" borderId="11" xfId="41" applyNumberFormat="1" applyFont="1" applyBorder="1" applyAlignment="1" applyProtection="1">
      <alignment horizontal="right"/>
    </xf>
    <xf numFmtId="167" fontId="36" fillId="0" borderId="11" xfId="41" applyNumberFormat="1" applyFont="1" applyBorder="1" applyAlignment="1" applyProtection="1">
      <alignment horizontal="left"/>
    </xf>
    <xf numFmtId="37" fontId="1" fillId="0" borderId="26" xfId="41" applyNumberFormat="1" applyFont="1" applyFill="1" applyBorder="1" applyProtection="1"/>
    <xf numFmtId="44" fontId="33" fillId="0" borderId="0" xfId="30" applyFont="1"/>
    <xf numFmtId="166" fontId="36" fillId="0" borderId="0" xfId="30" applyNumberFormat="1" applyFont="1" applyAlignment="1" applyProtection="1">
      <alignment horizontal="right"/>
    </xf>
    <xf numFmtId="37" fontId="14" fillId="0" borderId="24" xfId="41" applyNumberFormat="1" applyFont="1" applyBorder="1" applyProtection="1"/>
    <xf numFmtId="6" fontId="1" fillId="0" borderId="0" xfId="41" applyNumberFormat="1" applyFont="1" applyFill="1" applyBorder="1" applyAlignment="1" applyProtection="1">
      <alignment horizontal="right"/>
    </xf>
    <xf numFmtId="167" fontId="1" fillId="0" borderId="0" xfId="41" applyFont="1" applyFill="1" applyBorder="1" applyAlignment="1">
      <alignment horizontal="left"/>
    </xf>
    <xf numFmtId="167" fontId="38" fillId="0" borderId="0" xfId="41" applyFont="1"/>
    <xf numFmtId="167" fontId="1" fillId="0" borderId="27" xfId="41" applyNumberFormat="1" applyFont="1" applyBorder="1" applyAlignment="1" applyProtection="1">
      <alignment horizontal="left"/>
    </xf>
    <xf numFmtId="167" fontId="33" fillId="0" borderId="27" xfId="41" applyFont="1" applyBorder="1"/>
    <xf numFmtId="166" fontId="36" fillId="0" borderId="27" xfId="30" applyNumberFormat="1" applyFont="1" applyBorder="1" applyAlignment="1" applyProtection="1">
      <alignment horizontal="right"/>
    </xf>
    <xf numFmtId="167" fontId="14" fillId="0" borderId="27" xfId="41" applyFont="1" applyBorder="1" applyAlignment="1">
      <alignment horizontal="right"/>
    </xf>
    <xf numFmtId="37" fontId="14" fillId="0" borderId="28" xfId="41" applyNumberFormat="1" applyFont="1" applyBorder="1" applyProtection="1"/>
    <xf numFmtId="167" fontId="38" fillId="0" borderId="0" xfId="41" applyFont="1" applyBorder="1"/>
    <xf numFmtId="6" fontId="1" fillId="0" borderId="0" xfId="41" applyNumberFormat="1" applyFont="1" applyFill="1" applyBorder="1" applyAlignment="1">
      <alignment horizontal="right"/>
    </xf>
    <xf numFmtId="166" fontId="33" fillId="0" borderId="0" xfId="30" applyNumberFormat="1" applyFont="1" applyBorder="1"/>
    <xf numFmtId="167" fontId="1" fillId="0" borderId="29" xfId="41" applyFont="1" applyBorder="1"/>
    <xf numFmtId="167" fontId="33" fillId="0" borderId="29" xfId="41" applyFont="1" applyBorder="1"/>
    <xf numFmtId="166" fontId="36" fillId="0" borderId="29" xfId="30" applyNumberFormat="1" applyFont="1" applyBorder="1" applyAlignment="1" applyProtection="1">
      <alignment horizontal="right"/>
    </xf>
    <xf numFmtId="167" fontId="14" fillId="0" borderId="29" xfId="41" applyFont="1" applyBorder="1" applyAlignment="1">
      <alignment horizontal="right"/>
    </xf>
    <xf numFmtId="37" fontId="14" fillId="0" borderId="30" xfId="41" applyNumberFormat="1" applyFont="1" applyBorder="1" applyProtection="1"/>
    <xf numFmtId="166" fontId="36" fillId="0" borderId="0" xfId="30" applyNumberFormat="1" applyFont="1" applyBorder="1" applyAlignment="1" applyProtection="1">
      <alignment horizontal="right"/>
    </xf>
    <xf numFmtId="167" fontId="14" fillId="18" borderId="31" xfId="41" applyFont="1" applyFill="1" applyBorder="1"/>
    <xf numFmtId="10" fontId="38" fillId="18" borderId="31" xfId="45" applyNumberFormat="1" applyFont="1" applyFill="1" applyBorder="1"/>
    <xf numFmtId="167" fontId="38" fillId="18" borderId="31" xfId="41" applyFont="1" applyFill="1" applyBorder="1"/>
    <xf numFmtId="10" fontId="14" fillId="18" borderId="31" xfId="41" applyNumberFormat="1" applyFont="1" applyFill="1" applyBorder="1" applyAlignment="1" applyProtection="1">
      <alignment horizontal="right"/>
    </xf>
    <xf numFmtId="167" fontId="1" fillId="18" borderId="31" xfId="41" applyFont="1" applyFill="1" applyBorder="1" applyAlignment="1">
      <alignment horizontal="left"/>
    </xf>
    <xf numFmtId="37" fontId="14" fillId="18" borderId="32" xfId="41" applyNumberFormat="1" applyFont="1" applyFill="1" applyBorder="1" applyProtection="1"/>
    <xf numFmtId="167" fontId="14" fillId="0" borderId="0" xfId="41" applyFont="1" applyFill="1" applyBorder="1"/>
    <xf numFmtId="167" fontId="38" fillId="0" borderId="0" xfId="41" applyFont="1" applyFill="1" applyBorder="1"/>
    <xf numFmtId="10" fontId="14" fillId="0" borderId="0" xfId="41" applyNumberFormat="1" applyFont="1" applyFill="1" applyBorder="1" applyAlignment="1" applyProtection="1">
      <alignment horizontal="right"/>
    </xf>
    <xf numFmtId="37" fontId="14" fillId="0" borderId="24" xfId="41" applyNumberFormat="1" applyFont="1" applyFill="1" applyBorder="1" applyProtection="1"/>
    <xf numFmtId="37" fontId="1" fillId="0" borderId="33" xfId="41" applyNumberFormat="1" applyFont="1" applyFill="1" applyBorder="1" applyProtection="1"/>
    <xf numFmtId="37" fontId="14" fillId="1" borderId="32" xfId="41" applyNumberFormat="1" applyFont="1" applyFill="1" applyBorder="1" applyProtection="1"/>
    <xf numFmtId="37" fontId="1" fillId="1" borderId="33" xfId="41" applyNumberFormat="1" applyFont="1" applyFill="1" applyBorder="1" applyProtection="1"/>
    <xf numFmtId="167" fontId="14" fillId="0" borderId="0" xfId="41" applyNumberFormat="1" applyFont="1" applyAlignment="1" applyProtection="1">
      <alignment horizontal="left"/>
    </xf>
    <xf numFmtId="167" fontId="33" fillId="0" borderId="0" xfId="41" quotePrefix="1" applyFont="1"/>
    <xf numFmtId="167" fontId="1" fillId="0" borderId="0" xfId="41" applyFont="1" applyAlignment="1">
      <alignment horizontal="right"/>
    </xf>
    <xf numFmtId="37" fontId="1" fillId="0" borderId="32" xfId="41" applyNumberFormat="1" applyFont="1" applyFill="1" applyBorder="1" applyProtection="1"/>
    <xf numFmtId="37" fontId="1" fillId="0" borderId="24" xfId="41" applyNumberFormat="1" applyFont="1" applyBorder="1" applyProtection="1"/>
    <xf numFmtId="37" fontId="1" fillId="0" borderId="34" xfId="41" applyNumberFormat="1" applyFont="1" applyBorder="1" applyProtection="1"/>
    <xf numFmtId="167" fontId="14" fillId="0" borderId="27" xfId="41" applyNumberFormat="1" applyFont="1" applyBorder="1" applyAlignment="1" applyProtection="1">
      <alignment horizontal="left"/>
    </xf>
    <xf numFmtId="167" fontId="37" fillId="0" borderId="27" xfId="41" applyFont="1" applyBorder="1"/>
    <xf numFmtId="10" fontId="39" fillId="0" borderId="27" xfId="41" applyNumberFormat="1" applyFont="1" applyBorder="1" applyAlignment="1" applyProtection="1">
      <alignment horizontal="right"/>
    </xf>
    <xf numFmtId="6" fontId="14" fillId="0" borderId="28" xfId="41" applyNumberFormat="1" applyFont="1" applyBorder="1" applyProtection="1"/>
    <xf numFmtId="0" fontId="1" fillId="0" borderId="0" xfId="0" applyFont="1" applyBorder="1"/>
    <xf numFmtId="5" fontId="1" fillId="19" borderId="0" xfId="28" applyNumberFormat="1" applyFont="1" applyFill="1"/>
    <xf numFmtId="167" fontId="14" fillId="0" borderId="11" xfId="41" applyFont="1" applyBorder="1"/>
    <xf numFmtId="167" fontId="38" fillId="0" borderId="11" xfId="41" applyFont="1" applyBorder="1"/>
    <xf numFmtId="167" fontId="33" fillId="0" borderId="11" xfId="41" applyFont="1" applyFill="1" applyBorder="1"/>
    <xf numFmtId="6" fontId="1" fillId="0" borderId="11" xfId="41" applyNumberFormat="1" applyFont="1" applyFill="1" applyBorder="1" applyAlignment="1">
      <alignment horizontal="right"/>
    </xf>
    <xf numFmtId="167" fontId="1" fillId="0" borderId="11" xfId="41" applyFont="1" applyFill="1" applyBorder="1" applyAlignment="1">
      <alignment horizontal="left"/>
    </xf>
    <xf numFmtId="6" fontId="2" fillId="0" borderId="11" xfId="0" applyNumberFormat="1" applyFont="1" applyBorder="1"/>
    <xf numFmtId="6" fontId="39" fillId="0" borderId="27" xfId="41" applyNumberFormat="1" applyFont="1" applyBorder="1" applyAlignment="1" applyProtection="1">
      <alignment horizontal="left"/>
    </xf>
    <xf numFmtId="0" fontId="0" fillId="0" borderId="0" xfId="0" applyAlignment="1">
      <alignment horizontal="center" wrapText="1"/>
    </xf>
    <xf numFmtId="6" fontId="2" fillId="0" borderId="0" xfId="0" applyNumberFormat="1" applyFont="1" applyAlignment="1">
      <alignment horizontal="right"/>
    </xf>
    <xf numFmtId="6" fontId="0" fillId="0" borderId="0" xfId="0" applyNumberFormat="1" applyAlignment="1">
      <alignment horizontal="center"/>
    </xf>
    <xf numFmtId="6" fontId="1" fillId="0" borderId="0" xfId="0" applyNumberFormat="1" applyFont="1"/>
    <xf numFmtId="0" fontId="0" fillId="0" borderId="11" xfId="0" applyBorder="1" applyAlignment="1">
      <alignment horizontal="center"/>
    </xf>
    <xf numFmtId="6" fontId="14" fillId="0" borderId="35" xfId="41" applyNumberFormat="1" applyFont="1" applyFill="1" applyBorder="1" applyProtection="1"/>
    <xf numFmtId="167" fontId="14" fillId="0" borderId="0" xfId="41" applyFont="1" applyFill="1" applyBorder="1" applyAlignment="1">
      <alignment horizontal="right"/>
    </xf>
    <xf numFmtId="6" fontId="1" fillId="18" borderId="13" xfId="0" applyNumberFormat="1" applyFont="1" applyFill="1" applyBorder="1"/>
    <xf numFmtId="0" fontId="40" fillId="0" borderId="0" xfId="0" applyFont="1"/>
    <xf numFmtId="0" fontId="0" fillId="0" borderId="0" xfId="0" applyNumberFormat="1" applyAlignment="1">
      <alignment horizontal="center"/>
    </xf>
    <xf numFmtId="0" fontId="2" fillId="0" borderId="0" xfId="0" applyFont="1" applyFill="1" applyAlignment="1">
      <alignment horizontal="center" wrapText="1"/>
    </xf>
    <xf numFmtId="6" fontId="1" fillId="0" borderId="31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31" xfId="0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9" xfId="0" applyBorder="1"/>
    <xf numFmtId="0" fontId="2" fillId="0" borderId="29" xfId="0" applyFont="1" applyBorder="1" applyAlignment="1">
      <alignment horizontal="right"/>
    </xf>
    <xf numFmtId="3" fontId="2" fillId="0" borderId="29" xfId="0" applyNumberFormat="1" applyFont="1" applyBorder="1"/>
    <xf numFmtId="0" fontId="2" fillId="0" borderId="29" xfId="0" applyFont="1" applyBorder="1"/>
    <xf numFmtId="6" fontId="2" fillId="0" borderId="38" xfId="0" applyNumberFormat="1" applyFont="1" applyBorder="1"/>
    <xf numFmtId="0" fontId="2" fillId="0" borderId="11" xfId="0" applyFont="1" applyBorder="1" applyAlignment="1">
      <alignment horizontal="right"/>
    </xf>
    <xf numFmtId="6" fontId="2" fillId="0" borderId="39" xfId="0" applyNumberFormat="1" applyFont="1" applyBorder="1"/>
    <xf numFmtId="0" fontId="2" fillId="0" borderId="29" xfId="0" applyFont="1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38" xfId="0" applyBorder="1" applyAlignment="1">
      <alignment horizontal="center"/>
    </xf>
    <xf numFmtId="0" fontId="0" fillId="0" borderId="0" xfId="0" applyBorder="1" applyAlignment="1">
      <alignment horizontal="center" wrapText="1"/>
    </xf>
    <xf numFmtId="6" fontId="0" fillId="0" borderId="40" xfId="0" applyNumberFormat="1" applyBorder="1"/>
    <xf numFmtId="6" fontId="0" fillId="0" borderId="41" xfId="0" applyNumberFormat="1" applyBorder="1"/>
    <xf numFmtId="0" fontId="0" fillId="0" borderId="11" xfId="0" applyBorder="1" applyAlignment="1">
      <alignment horizontal="center" wrapText="1"/>
    </xf>
    <xf numFmtId="6" fontId="2" fillId="0" borderId="11" xfId="0" applyNumberFormat="1" applyFont="1" applyFill="1" applyBorder="1"/>
    <xf numFmtId="0" fontId="0" fillId="0" borderId="0" xfId="0" applyFill="1" applyBorder="1" applyAlignment="1">
      <alignment horizontal="center"/>
    </xf>
    <xf numFmtId="0" fontId="41" fillId="0" borderId="42" xfId="0" applyNumberFormat="1" applyFont="1" applyFill="1" applyBorder="1" applyAlignment="1">
      <alignment horizontal="center"/>
    </xf>
    <xf numFmtId="0" fontId="1" fillId="0" borderId="0" xfId="0" applyFont="1" applyFill="1"/>
    <xf numFmtId="6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6" fontId="2" fillId="0" borderId="0" xfId="0" applyNumberFormat="1" applyFont="1" applyFill="1" applyBorder="1"/>
    <xf numFmtId="0" fontId="0" fillId="0" borderId="0" xfId="0" applyFill="1" applyBorder="1" applyAlignment="1">
      <alignment horizontal="right"/>
    </xf>
    <xf numFmtId="9" fontId="0" fillId="0" borderId="0" xfId="0" applyNumberFormat="1" applyFill="1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3" fontId="0" fillId="0" borderId="0" xfId="0" applyNumberFormat="1" applyFill="1" applyBorder="1" applyAlignment="1">
      <alignment horizontal="center"/>
    </xf>
    <xf numFmtId="0" fontId="0" fillId="0" borderId="40" xfId="0" applyBorder="1"/>
    <xf numFmtId="164" fontId="0" fillId="0" borderId="40" xfId="45" applyNumberFormat="1" applyFont="1" applyBorder="1"/>
    <xf numFmtId="0" fontId="2" fillId="0" borderId="11" xfId="0" applyFont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32" fillId="0" borderId="0" xfId="0" applyFont="1" applyFill="1"/>
    <xf numFmtId="38" fontId="2" fillId="0" borderId="0" xfId="0" applyNumberFormat="1" applyFont="1" applyBorder="1" applyAlignment="1">
      <alignment horizontal="center"/>
    </xf>
    <xf numFmtId="38" fontId="2" fillId="0" borderId="0" xfId="0" applyNumberFormat="1" applyFont="1" applyBorder="1" applyAlignment="1">
      <alignment horizontal="center" wrapText="1"/>
    </xf>
    <xf numFmtId="37" fontId="42" fillId="0" borderId="22" xfId="41" applyNumberFormat="1" applyFont="1" applyFill="1" applyBorder="1" applyProtection="1"/>
    <xf numFmtId="167" fontId="1" fillId="0" borderId="0" xfId="41" applyNumberFormat="1" applyFont="1" applyFill="1" applyAlignment="1" applyProtection="1">
      <alignment horizontal="left"/>
    </xf>
    <xf numFmtId="167" fontId="33" fillId="0" borderId="0" xfId="41" applyFont="1" applyFill="1"/>
    <xf numFmtId="5" fontId="42" fillId="0" borderId="0" xfId="30" applyNumberFormat="1" applyFont="1" applyFill="1" applyAlignment="1" applyProtection="1">
      <alignment horizontal="right"/>
    </xf>
    <xf numFmtId="167" fontId="36" fillId="0" borderId="0" xfId="41" applyNumberFormat="1" applyFont="1" applyFill="1" applyAlignment="1" applyProtection="1">
      <alignment horizontal="left"/>
    </xf>
    <xf numFmtId="167" fontId="42" fillId="0" borderId="0" xfId="41" applyNumberFormat="1" applyFont="1" applyFill="1" applyAlignment="1" applyProtection="1">
      <alignment horizontal="left"/>
    </xf>
    <xf numFmtId="6" fontId="42" fillId="0" borderId="0" xfId="41" applyNumberFormat="1" applyFont="1" applyFill="1" applyAlignment="1" applyProtection="1">
      <alignment horizontal="right"/>
    </xf>
    <xf numFmtId="167" fontId="14" fillId="0" borderId="0" xfId="41" applyFont="1" applyFill="1"/>
    <xf numFmtId="167" fontId="33" fillId="0" borderId="0" xfId="41" applyFont="1" applyFill="1" applyBorder="1"/>
    <xf numFmtId="167" fontId="14" fillId="0" borderId="11" xfId="41" applyNumberFormat="1" applyFont="1" applyFill="1" applyBorder="1" applyAlignment="1" applyProtection="1">
      <alignment horizontal="left"/>
    </xf>
    <xf numFmtId="167" fontId="36" fillId="0" borderId="11" xfId="41" applyNumberFormat="1" applyFont="1" applyFill="1" applyBorder="1" applyAlignment="1" applyProtection="1">
      <alignment horizontal="left"/>
    </xf>
    <xf numFmtId="6" fontId="0" fillId="0" borderId="10" xfId="0" applyNumberFormat="1" applyFill="1" applyBorder="1"/>
    <xf numFmtId="6" fontId="2" fillId="0" borderId="0" xfId="0" applyNumberFormat="1" applyFont="1" applyFill="1"/>
    <xf numFmtId="9" fontId="2" fillId="0" borderId="0" xfId="45" applyNumberFormat="1" applyFont="1"/>
    <xf numFmtId="9" fontId="0" fillId="0" borderId="11" xfId="0" applyNumberFormat="1" applyBorder="1" applyAlignment="1">
      <alignment horizontal="center"/>
    </xf>
    <xf numFmtId="9" fontId="0" fillId="0" borderId="10" xfId="45" applyNumberFormat="1" applyFont="1" applyFill="1" applyBorder="1"/>
    <xf numFmtId="9" fontId="2" fillId="0" borderId="0" xfId="0" applyNumberFormat="1" applyFont="1" applyFill="1"/>
    <xf numFmtId="9" fontId="2" fillId="0" borderId="11" xfId="45" applyNumberFormat="1" applyFont="1" applyBorder="1"/>
    <xf numFmtId="6" fontId="4" fillId="0" borderId="10" xfId="0" applyNumberFormat="1" applyFont="1" applyFill="1" applyBorder="1"/>
    <xf numFmtId="0" fontId="0" fillId="0" borderId="10" xfId="0" applyFill="1" applyBorder="1"/>
    <xf numFmtId="2" fontId="0" fillId="0" borderId="0" xfId="0" applyNumberFormat="1" applyAlignment="1">
      <alignment horizontal="right"/>
    </xf>
    <xf numFmtId="6" fontId="1" fillId="0" borderId="0" xfId="0" applyNumberFormat="1" applyFont="1" applyFill="1"/>
    <xf numFmtId="37" fontId="1" fillId="0" borderId="22" xfId="41" applyNumberFormat="1" applyFont="1" applyFill="1" applyBorder="1" applyProtection="1"/>
    <xf numFmtId="167" fontId="1" fillId="0" borderId="0" xfId="41" applyNumberFormat="1" applyFont="1" applyFill="1" applyBorder="1" applyAlignment="1" applyProtection="1">
      <alignment horizontal="left"/>
    </xf>
    <xf numFmtId="6" fontId="33" fillId="0" borderId="0" xfId="41" applyNumberFormat="1" applyFont="1" applyFill="1" applyAlignment="1" applyProtection="1">
      <alignment horizontal="right"/>
    </xf>
    <xf numFmtId="37" fontId="1" fillId="0" borderId="0" xfId="28" applyNumberFormat="1" applyFont="1" applyFill="1" applyBorder="1" applyAlignment="1">
      <alignment horizontal="right"/>
    </xf>
    <xf numFmtId="167" fontId="1" fillId="0" borderId="0" xfId="41" applyFont="1" applyFill="1" applyBorder="1"/>
    <xf numFmtId="5" fontId="1" fillId="0" borderId="0" xfId="30" applyNumberFormat="1" applyFont="1" applyFill="1" applyAlignment="1" applyProtection="1">
      <alignment horizontal="right"/>
    </xf>
    <xf numFmtId="10" fontId="1" fillId="0" borderId="0" xfId="41" applyNumberFormat="1" applyFont="1" applyFill="1" applyBorder="1" applyAlignment="1" applyProtection="1">
      <alignment horizontal="right"/>
    </xf>
    <xf numFmtId="6" fontId="33" fillId="0" borderId="0" xfId="41" applyNumberFormat="1" applyFont="1" applyFill="1" applyBorder="1" applyAlignment="1">
      <alignment horizontal="right"/>
    </xf>
    <xf numFmtId="10" fontId="42" fillId="0" borderId="0" xfId="41" applyNumberFormat="1" applyFont="1" applyFill="1" applyBorder="1" applyAlignment="1" applyProtection="1">
      <alignment horizontal="right"/>
    </xf>
    <xf numFmtId="167" fontId="42" fillId="0" borderId="0" xfId="41" applyFont="1" applyFill="1" applyAlignment="1">
      <alignment horizontal="left"/>
    </xf>
    <xf numFmtId="0" fontId="41" fillId="0" borderId="0" xfId="0" applyNumberFormat="1" applyFont="1" applyFill="1" applyBorder="1" applyAlignment="1">
      <alignment horizontal="center"/>
    </xf>
    <xf numFmtId="37" fontId="14" fillId="0" borderId="43" xfId="41" applyNumberFormat="1" applyFont="1" applyBorder="1" applyAlignment="1" applyProtection="1">
      <alignment horizontal="center" wrapText="1"/>
    </xf>
    <xf numFmtId="6" fontId="1" fillId="0" borderId="10" xfId="0" applyNumberFormat="1" applyFont="1" applyFill="1" applyBorder="1"/>
    <xf numFmtId="6" fontId="1" fillId="21" borderId="10" xfId="0" applyNumberFormat="1" applyFont="1" applyFill="1" applyBorder="1"/>
    <xf numFmtId="0" fontId="0" fillId="0" borderId="0" xfId="0" applyAlignment="1">
      <alignment horizontal="right"/>
    </xf>
    <xf numFmtId="0" fontId="1" fillId="0" borderId="0" xfId="0" applyFont="1" applyFill="1" applyAlignment="1">
      <alignment horizontal="right"/>
    </xf>
    <xf numFmtId="38" fontId="4" fillId="0" borderId="0" xfId="0" applyNumberFormat="1" applyFont="1" applyBorder="1" applyAlignment="1">
      <alignment horizontal="right"/>
    </xf>
    <xf numFmtId="38" fontId="4" fillId="0" borderId="0" xfId="0" applyNumberFormat="1" applyFont="1" applyBorder="1" applyAlignment="1">
      <alignment horizontal="center" wrapText="1"/>
    </xf>
    <xf numFmtId="0" fontId="44" fillId="0" borderId="0" xfId="0" applyFont="1" applyFill="1" applyBorder="1"/>
    <xf numFmtId="0" fontId="44" fillId="0" borderId="0" xfId="0" applyFont="1" applyFill="1" applyBorder="1" applyAlignment="1">
      <alignment horizontal="center" wrapText="1"/>
    </xf>
    <xf numFmtId="6" fontId="45" fillId="0" borderId="0" xfId="0" applyNumberFormat="1" applyFont="1" applyFill="1" applyBorder="1"/>
    <xf numFmtId="0" fontId="44" fillId="0" borderId="0" xfId="0" applyNumberFormat="1" applyFont="1" applyFill="1" applyBorder="1"/>
    <xf numFmtId="6" fontId="44" fillId="0" borderId="0" xfId="0" applyNumberFormat="1" applyFont="1" applyFill="1" applyBorder="1"/>
    <xf numFmtId="0" fontId="44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3"/>
    </xf>
    <xf numFmtId="164" fontId="4" fillId="0" borderId="0" xfId="0" applyNumberFormat="1" applyFont="1" applyFill="1" applyBorder="1" applyAlignment="1">
      <alignment horizontal="center"/>
    </xf>
    <xf numFmtId="6" fontId="4" fillId="0" borderId="0" xfId="0" applyNumberFormat="1" applyFont="1" applyFill="1" applyBorder="1"/>
    <xf numFmtId="0" fontId="46" fillId="0" borderId="0" xfId="0" applyFont="1" applyFill="1" applyBorder="1"/>
    <xf numFmtId="0" fontId="4" fillId="0" borderId="0" xfId="0" applyFont="1" applyFill="1" applyBorder="1" applyAlignment="1">
      <alignment horizontal="left" indent="4"/>
    </xf>
    <xf numFmtId="164" fontId="4" fillId="0" borderId="0" xfId="45" applyNumberFormat="1" applyFont="1" applyFill="1" applyBorder="1" applyAlignment="1">
      <alignment horizontal="center"/>
    </xf>
    <xf numFmtId="9" fontId="4" fillId="0" borderId="0" xfId="0" applyNumberFormat="1" applyFont="1" applyFill="1" applyBorder="1"/>
    <xf numFmtId="6" fontId="4" fillId="0" borderId="0" xfId="0" applyNumberFormat="1" applyFont="1" applyFill="1" applyBorder="1" applyAlignment="1">
      <alignment horizontal="center"/>
    </xf>
    <xf numFmtId="166" fontId="33" fillId="0" borderId="0" xfId="30" applyNumberFormat="1" applyFont="1" applyFill="1" applyBorder="1"/>
    <xf numFmtId="167" fontId="12" fillId="0" borderId="0" xfId="41" applyFont="1" applyFill="1" applyBorder="1"/>
    <xf numFmtId="37" fontId="14" fillId="0" borderId="0" xfId="41" applyNumberFormat="1" applyFont="1" applyBorder="1" applyAlignment="1" applyProtection="1">
      <alignment horizontal="center"/>
    </xf>
    <xf numFmtId="0" fontId="0" fillId="0" borderId="10" xfId="0" applyFill="1" applyBorder="1" applyAlignment="1">
      <alignment horizontal="center"/>
    </xf>
    <xf numFmtId="167" fontId="2" fillId="0" borderId="0" xfId="41" applyNumberFormat="1" applyFont="1" applyFill="1" applyBorder="1" applyAlignment="1" applyProtection="1"/>
    <xf numFmtId="0" fontId="4" fillId="0" borderId="0" xfId="0" applyFont="1" applyFill="1" applyBorder="1" applyAlignment="1">
      <alignment horizontal="left" indent="5"/>
    </xf>
    <xf numFmtId="0" fontId="2" fillId="0" borderId="11" xfId="0" applyFont="1" applyBorder="1" applyAlignment="1">
      <alignment horizontal="left" indent="1"/>
    </xf>
    <xf numFmtId="0" fontId="4" fillId="0" borderId="11" xfId="0" applyFont="1" applyBorder="1" applyAlignment="1">
      <alignment horizontal="left" indent="1"/>
    </xf>
    <xf numFmtId="9" fontId="0" fillId="0" borderId="0" xfId="45" applyNumberFormat="1" applyFont="1" applyFill="1" applyBorder="1"/>
    <xf numFmtId="0" fontId="4" fillId="0" borderId="0" xfId="0" applyFont="1" applyBorder="1"/>
    <xf numFmtId="9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40" xfId="0" applyFont="1" applyBorder="1"/>
    <xf numFmtId="167" fontId="4" fillId="0" borderId="0" xfId="41" applyFont="1" applyBorder="1"/>
    <xf numFmtId="0" fontId="4" fillId="0" borderId="15" xfId="0" applyFont="1" applyBorder="1"/>
    <xf numFmtId="165" fontId="0" fillId="20" borderId="44" xfId="45" applyNumberFormat="1" applyFont="1" applyFill="1" applyBorder="1" applyProtection="1">
      <protection locked="0"/>
    </xf>
    <xf numFmtId="0" fontId="0" fillId="0" borderId="0" xfId="0" applyProtection="1">
      <protection locked="0"/>
    </xf>
    <xf numFmtId="6" fontId="0" fillId="0" borderId="0" xfId="0" applyNumberFormat="1" applyProtection="1"/>
    <xf numFmtId="0" fontId="0" fillId="0" borderId="0" xfId="0" applyProtection="1"/>
    <xf numFmtId="6" fontId="0" fillId="0" borderId="10" xfId="0" applyNumberFormat="1" applyBorder="1" applyProtection="1"/>
    <xf numFmtId="0" fontId="0" fillId="0" borderId="10" xfId="0" applyBorder="1" applyProtection="1"/>
    <xf numFmtId="6" fontId="0" fillId="20" borderId="0" xfId="0" applyNumberFormat="1" applyFill="1" applyProtection="1">
      <protection locked="0"/>
    </xf>
    <xf numFmtId="6" fontId="0" fillId="20" borderId="14" xfId="0" applyNumberFormat="1" applyFill="1" applyBorder="1" applyProtection="1">
      <protection locked="0"/>
    </xf>
    <xf numFmtId="6" fontId="0" fillId="20" borderId="45" xfId="0" applyNumberFormat="1" applyFill="1" applyBorder="1" applyProtection="1">
      <protection locked="0"/>
    </xf>
    <xf numFmtId="6" fontId="0" fillId="20" borderId="16" xfId="0" applyNumberFormat="1" applyFill="1" applyBorder="1" applyProtection="1">
      <protection locked="0"/>
    </xf>
    <xf numFmtId="6" fontId="0" fillId="20" borderId="10" xfId="0" applyNumberFormat="1" applyFill="1" applyBorder="1" applyProtection="1">
      <protection locked="0"/>
    </xf>
    <xf numFmtId="6" fontId="0" fillId="20" borderId="46" xfId="0" applyNumberFormat="1" applyFill="1" applyBorder="1" applyProtection="1">
      <protection locked="0"/>
    </xf>
    <xf numFmtId="6" fontId="0" fillId="20" borderId="0" xfId="0" applyNumberFormat="1" applyFill="1" applyProtection="1"/>
    <xf numFmtId="6" fontId="0" fillId="20" borderId="45" xfId="0" applyNumberFormat="1" applyFill="1" applyBorder="1" applyProtection="1"/>
    <xf numFmtId="6" fontId="0" fillId="20" borderId="10" xfId="0" applyNumberFormat="1" applyFill="1" applyBorder="1" applyProtection="1"/>
    <xf numFmtId="6" fontId="0" fillId="20" borderId="46" xfId="0" applyNumberFormat="1" applyFill="1" applyBorder="1" applyProtection="1"/>
    <xf numFmtId="6" fontId="4" fillId="20" borderId="0" xfId="0" applyNumberFormat="1" applyFont="1" applyFill="1" applyBorder="1" applyProtection="1">
      <protection locked="0"/>
    </xf>
    <xf numFmtId="6" fontId="0" fillId="20" borderId="0" xfId="0" applyNumberFormat="1" applyFill="1" applyBorder="1" applyProtection="1">
      <protection locked="0"/>
    </xf>
    <xf numFmtId="0" fontId="0" fillId="20" borderId="0" xfId="0" applyFill="1" applyBorder="1" applyProtection="1">
      <protection locked="0"/>
    </xf>
    <xf numFmtId="6" fontId="4" fillId="20" borderId="10" xfId="0" applyNumberFormat="1" applyFont="1" applyFill="1" applyBorder="1" applyProtection="1">
      <protection locked="0"/>
    </xf>
    <xf numFmtId="0" fontId="0" fillId="20" borderId="10" xfId="0" applyFill="1" applyBorder="1" applyProtection="1">
      <protection locked="0"/>
    </xf>
    <xf numFmtId="0" fontId="0" fillId="20" borderId="0" xfId="0" applyFill="1" applyProtection="1">
      <protection locked="0"/>
    </xf>
    <xf numFmtId="6" fontId="0" fillId="20" borderId="31" xfId="0" applyNumberFormat="1" applyFill="1" applyBorder="1" applyProtection="1">
      <protection locked="0"/>
    </xf>
    <xf numFmtId="0" fontId="0" fillId="20" borderId="31" xfId="0" applyNumberFormat="1" applyFill="1" applyBorder="1" applyProtection="1">
      <protection locked="0"/>
    </xf>
    <xf numFmtId="0" fontId="0" fillId="20" borderId="31" xfId="0" applyNumberFormat="1" applyFill="1" applyBorder="1" applyAlignment="1" applyProtection="1">
      <alignment horizontal="center"/>
      <protection locked="0"/>
    </xf>
    <xf numFmtId="0" fontId="0" fillId="20" borderId="31" xfId="0" applyFill="1" applyBorder="1" applyProtection="1">
      <protection locked="0"/>
    </xf>
    <xf numFmtId="0" fontId="0" fillId="20" borderId="31" xfId="0" applyFill="1" applyBorder="1" applyAlignment="1" applyProtection="1">
      <alignment horizontal="center"/>
      <protection locked="0"/>
    </xf>
    <xf numFmtId="3" fontId="0" fillId="20" borderId="31" xfId="0" applyNumberFormat="1" applyFill="1" applyBorder="1" applyAlignment="1" applyProtection="1">
      <alignment horizontal="center"/>
      <protection locked="0"/>
    </xf>
    <xf numFmtId="9" fontId="0" fillId="20" borderId="31" xfId="0" applyNumberFormat="1" applyFill="1" applyBorder="1" applyAlignment="1" applyProtection="1">
      <alignment horizontal="center"/>
      <protection locked="0"/>
    </xf>
    <xf numFmtId="0" fontId="0" fillId="0" borderId="31" xfId="0" applyFill="1" applyBorder="1" applyAlignment="1" applyProtection="1">
      <alignment horizontal="center"/>
      <protection locked="0"/>
    </xf>
    <xf numFmtId="0" fontId="41" fillId="0" borderId="42" xfId="0" applyNumberFormat="1" applyFont="1" applyFill="1" applyBorder="1" applyAlignment="1" applyProtection="1">
      <alignment horizontal="center"/>
      <protection locked="0"/>
    </xf>
    <xf numFmtId="164" fontId="0" fillId="20" borderId="0" xfId="0" applyNumberFormat="1" applyFill="1" applyProtection="1">
      <protection locked="0"/>
    </xf>
    <xf numFmtId="0" fontId="2" fillId="0" borderId="0" xfId="0" applyFont="1" applyProtection="1">
      <protection locked="0"/>
    </xf>
    <xf numFmtId="2" fontId="0" fillId="20" borderId="0" xfId="0" applyNumberFormat="1" applyFill="1" applyProtection="1">
      <protection locked="0"/>
    </xf>
    <xf numFmtId="165" fontId="0" fillId="20" borderId="0" xfId="0" applyNumberFormat="1" applyFill="1" applyProtection="1">
      <protection locked="0"/>
    </xf>
    <xf numFmtId="6" fontId="2" fillId="20" borderId="0" xfId="0" applyNumberFormat="1" applyFont="1" applyFill="1" applyProtection="1">
      <protection locked="0"/>
    </xf>
    <xf numFmtId="164" fontId="0" fillId="20" borderId="11" xfId="0" applyNumberFormat="1" applyFill="1" applyBorder="1" applyProtection="1">
      <protection locked="0"/>
    </xf>
    <xf numFmtId="10" fontId="0" fillId="20" borderId="0" xfId="0" applyNumberFormat="1" applyFill="1" applyBorder="1" applyProtection="1">
      <protection locked="0"/>
    </xf>
    <xf numFmtId="6" fontId="1" fillId="20" borderId="10" xfId="0" applyNumberFormat="1" applyFont="1" applyFill="1" applyBorder="1" applyProtection="1">
      <protection locked="0"/>
    </xf>
    <xf numFmtId="37" fontId="33" fillId="20" borderId="11" xfId="41" applyNumberFormat="1" applyFont="1" applyFill="1" applyBorder="1" applyProtection="1">
      <protection locked="0"/>
    </xf>
    <xf numFmtId="10" fontId="42" fillId="20" borderId="0" xfId="41" applyNumberFormat="1" applyFont="1" applyFill="1" applyAlignment="1" applyProtection="1">
      <alignment horizontal="right"/>
      <protection locked="0"/>
    </xf>
    <xf numFmtId="10" fontId="42" fillId="20" borderId="11" xfId="41" applyNumberFormat="1" applyFont="1" applyFill="1" applyBorder="1" applyAlignment="1" applyProtection="1">
      <alignment horizontal="right"/>
      <protection locked="0"/>
    </xf>
    <xf numFmtId="10" fontId="33" fillId="20" borderId="0" xfId="41" applyNumberFormat="1" applyFont="1" applyFill="1" applyAlignment="1" applyProtection="1">
      <alignment horizontal="right"/>
      <protection locked="0"/>
    </xf>
    <xf numFmtId="6" fontId="1" fillId="0" borderId="0" xfId="0" applyNumberFormat="1" applyFont="1" applyProtection="1">
      <protection locked="0"/>
    </xf>
    <xf numFmtId="6" fontId="1" fillId="21" borderId="10" xfId="0" applyNumberFormat="1" applyFont="1" applyFill="1" applyBorder="1" applyProtection="1">
      <protection locked="0"/>
    </xf>
    <xf numFmtId="0" fontId="14" fillId="0" borderId="0" xfId="0" applyFont="1" applyProtection="1"/>
    <xf numFmtId="0" fontId="13" fillId="0" borderId="0" xfId="42" applyFont="1" applyBorder="1" applyAlignment="1" applyProtection="1">
      <alignment wrapText="1"/>
    </xf>
    <xf numFmtId="0" fontId="14" fillId="0" borderId="0" xfId="0" applyFont="1" applyAlignment="1" applyProtection="1">
      <alignment horizontal="center"/>
    </xf>
    <xf numFmtId="0" fontId="14" fillId="0" borderId="17" xfId="0" applyFont="1" applyBorder="1" applyAlignment="1" applyProtection="1">
      <alignment horizontal="center"/>
    </xf>
    <xf numFmtId="0" fontId="14" fillId="0" borderId="47" xfId="0" applyFont="1" applyBorder="1" applyAlignment="1" applyProtection="1">
      <alignment horizontal="center"/>
    </xf>
    <xf numFmtId="0" fontId="14" fillId="0" borderId="45" xfId="0" applyFont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/>
    </xf>
    <xf numFmtId="0" fontId="41" fillId="0" borderId="0" xfId="0" applyNumberFormat="1" applyFont="1" applyFill="1" applyBorder="1" applyAlignment="1" applyProtection="1">
      <alignment horizontal="center"/>
    </xf>
    <xf numFmtId="0" fontId="8" fillId="0" borderId="10" xfId="42" applyFont="1" applyBorder="1" applyAlignment="1" applyProtection="1">
      <alignment wrapText="1"/>
    </xf>
    <xf numFmtId="0" fontId="14" fillId="0" borderId="10" xfId="0" applyFont="1" applyBorder="1" applyAlignment="1" applyProtection="1">
      <alignment horizontal="center"/>
    </xf>
    <xf numFmtId="0" fontId="14" fillId="0" borderId="16" xfId="0" applyFont="1" applyBorder="1" applyAlignment="1" applyProtection="1">
      <alignment horizontal="center"/>
    </xf>
    <xf numFmtId="0" fontId="14" fillId="0" borderId="46" xfId="0" applyFont="1" applyBorder="1" applyAlignment="1" applyProtection="1">
      <alignment horizontal="center"/>
    </xf>
    <xf numFmtId="0" fontId="14" fillId="0" borderId="10" xfId="0" applyFont="1" applyBorder="1" applyProtection="1"/>
    <xf numFmtId="6" fontId="9" fillId="0" borderId="0" xfId="42" applyNumberFormat="1" applyFont="1" applyAlignment="1" applyProtection="1">
      <alignment wrapText="1"/>
    </xf>
    <xf numFmtId="6" fontId="0" fillId="0" borderId="14" xfId="0" applyNumberFormat="1" applyBorder="1" applyProtection="1"/>
    <xf numFmtId="6" fontId="9" fillId="0" borderId="0" xfId="42" applyNumberFormat="1" applyFont="1" applyAlignment="1" applyProtection="1">
      <alignment vertical="center"/>
    </xf>
    <xf numFmtId="6" fontId="9" fillId="0" borderId="10" xfId="42" applyNumberFormat="1" applyFont="1" applyBorder="1" applyAlignment="1" applyProtection="1">
      <alignment wrapText="1"/>
    </xf>
    <xf numFmtId="6" fontId="0" fillId="0" borderId="16" xfId="0" applyNumberFormat="1" applyBorder="1" applyProtection="1"/>
    <xf numFmtId="6" fontId="10" fillId="0" borderId="0" xfId="42" applyNumberFormat="1" applyFont="1" applyAlignment="1" applyProtection="1">
      <alignment horizontal="right" wrapText="1"/>
    </xf>
    <xf numFmtId="6" fontId="0" fillId="0" borderId="45" xfId="0" applyNumberFormat="1" applyBorder="1" applyProtection="1"/>
    <xf numFmtId="0" fontId="6" fillId="0" borderId="0" xfId="42" applyFont="1" applyBorder="1" applyAlignment="1" applyProtection="1">
      <alignment wrapText="1"/>
    </xf>
    <xf numFmtId="0" fontId="8" fillId="0" borderId="0" xfId="42" applyFont="1" applyAlignment="1" applyProtection="1">
      <alignment wrapText="1"/>
    </xf>
    <xf numFmtId="6" fontId="0" fillId="1" borderId="14" xfId="0" applyNumberFormat="1" applyFill="1" applyBorder="1" applyProtection="1"/>
    <xf numFmtId="6" fontId="9" fillId="0" borderId="0" xfId="42" applyNumberFormat="1" applyFont="1" applyFill="1" applyAlignment="1" applyProtection="1">
      <alignment wrapText="1"/>
    </xf>
    <xf numFmtId="6" fontId="0" fillId="0" borderId="14" xfId="0" applyNumberFormat="1" applyFill="1" applyBorder="1" applyProtection="1"/>
    <xf numFmtId="6" fontId="0" fillId="0" borderId="0" xfId="0" applyNumberFormat="1" applyFill="1" applyProtection="1"/>
    <xf numFmtId="6" fontId="0" fillId="0" borderId="45" xfId="0" applyNumberFormat="1" applyFill="1" applyBorder="1" applyProtection="1"/>
    <xf numFmtId="6" fontId="0" fillId="18" borderId="48" xfId="0" applyNumberFormat="1" applyFill="1" applyBorder="1" applyProtection="1"/>
    <xf numFmtId="6" fontId="0" fillId="18" borderId="11" xfId="0" applyNumberFormat="1" applyFill="1" applyBorder="1" applyProtection="1"/>
    <xf numFmtId="6" fontId="0" fillId="18" borderId="49" xfId="0" applyNumberFormat="1" applyFill="1" applyBorder="1" applyProtection="1"/>
    <xf numFmtId="6" fontId="10" fillId="0" borderId="0" xfId="42" applyNumberFormat="1" applyFont="1" applyBorder="1" applyAlignment="1" applyProtection="1">
      <alignment horizontal="right" wrapText="1"/>
    </xf>
    <xf numFmtId="6" fontId="2" fillId="0" borderId="14" xfId="0" applyNumberFormat="1" applyFont="1" applyBorder="1" applyProtection="1"/>
    <xf numFmtId="6" fontId="2" fillId="0" borderId="0" xfId="0" applyNumberFormat="1" applyFont="1" applyProtection="1"/>
    <xf numFmtId="6" fontId="2" fillId="0" borderId="45" xfId="0" applyNumberFormat="1" applyFont="1" applyBorder="1" applyProtection="1"/>
    <xf numFmtId="0" fontId="9" fillId="0" borderId="0" xfId="42" applyFont="1" applyAlignment="1" applyProtection="1">
      <alignment wrapText="1"/>
    </xf>
    <xf numFmtId="0" fontId="0" fillId="0" borderId="14" xfId="0" applyBorder="1" applyProtection="1"/>
    <xf numFmtId="0" fontId="9" fillId="0" borderId="11" xfId="42" applyFont="1" applyBorder="1" applyAlignment="1" applyProtection="1">
      <alignment wrapText="1"/>
    </xf>
    <xf numFmtId="6" fontId="0" fillId="0" borderId="48" xfId="0" applyNumberFormat="1" applyBorder="1" applyProtection="1"/>
    <xf numFmtId="0" fontId="0" fillId="1" borderId="48" xfId="0" applyFill="1" applyBorder="1" applyProtection="1"/>
    <xf numFmtId="6" fontId="0" fillId="0" borderId="11" xfId="0" applyNumberFormat="1" applyBorder="1" applyProtection="1"/>
    <xf numFmtId="6" fontId="0" fillId="0" borderId="49" xfId="0" applyNumberFormat="1" applyBorder="1" applyProtection="1"/>
    <xf numFmtId="6" fontId="0" fillId="0" borderId="50" xfId="0" applyNumberFormat="1" applyBorder="1" applyProtection="1"/>
    <xf numFmtId="0" fontId="10" fillId="0" borderId="0" xfId="42" applyFont="1" applyAlignment="1" applyProtection="1">
      <alignment horizontal="right" wrapText="1"/>
    </xf>
    <xf numFmtId="6" fontId="0" fillId="0" borderId="44" xfId="0" applyNumberFormat="1" applyBorder="1" applyProtection="1"/>
    <xf numFmtId="6" fontId="0" fillId="0" borderId="31" xfId="0" applyNumberFormat="1" applyBorder="1" applyProtection="1"/>
    <xf numFmtId="6" fontId="10" fillId="0" borderId="0" xfId="42" applyNumberFormat="1" applyFont="1" applyAlignment="1" applyProtection="1">
      <alignment horizontal="left"/>
    </xf>
    <xf numFmtId="6" fontId="0" fillId="0" borderId="47" xfId="0" applyNumberFormat="1" applyBorder="1" applyProtection="1"/>
    <xf numFmtId="6" fontId="0" fillId="0" borderId="13" xfId="0" applyNumberFormat="1" applyBorder="1" applyProtection="1"/>
    <xf numFmtId="6" fontId="0" fillId="1" borderId="45" xfId="0" applyNumberFormat="1" applyFill="1" applyBorder="1" applyProtection="1"/>
    <xf numFmtId="6" fontId="0" fillId="0" borderId="0" xfId="0" applyNumberFormat="1" applyBorder="1" applyProtection="1"/>
    <xf numFmtId="0" fontId="0" fillId="0" borderId="47" xfId="0" applyBorder="1" applyAlignment="1" applyProtection="1">
      <alignment horizontal="center"/>
    </xf>
    <xf numFmtId="6" fontId="10" fillId="0" borderId="0" xfId="42" applyNumberFormat="1" applyFont="1" applyAlignment="1" applyProtection="1">
      <alignment wrapText="1"/>
    </xf>
    <xf numFmtId="6" fontId="2" fillId="0" borderId="46" xfId="0" applyNumberFormat="1" applyFont="1" applyBorder="1" applyProtection="1"/>
    <xf numFmtId="6" fontId="0" fillId="0" borderId="46" xfId="0" applyNumberFormat="1" applyBorder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Protection="1"/>
    <xf numFmtId="0" fontId="6" fillId="0" borderId="10" xfId="42" applyFont="1" applyBorder="1" applyAlignment="1" applyProtection="1">
      <alignment wrapText="1"/>
    </xf>
    <xf numFmtId="0" fontId="0" fillId="0" borderId="0" xfId="0" applyFill="1" applyProtection="1"/>
    <xf numFmtId="6" fontId="0" fillId="0" borderId="0" xfId="0" applyNumberFormat="1" applyProtection="1">
      <protection locked="0"/>
    </xf>
    <xf numFmtId="167" fontId="0" fillId="0" borderId="11" xfId="41" applyFont="1" applyBorder="1"/>
    <xf numFmtId="17" fontId="0" fillId="0" borderId="10" xfId="0" applyNumberFormat="1" applyBorder="1" applyProtection="1"/>
    <xf numFmtId="8" fontId="1" fillId="0" borderId="0" xfId="0" applyNumberFormat="1" applyFont="1"/>
    <xf numFmtId="167" fontId="4" fillId="0" borderId="0" xfId="41" applyNumberFormat="1" applyFont="1" applyFill="1" applyAlignment="1" applyProtection="1">
      <alignment horizontal="left"/>
    </xf>
    <xf numFmtId="167" fontId="2" fillId="0" borderId="0" xfId="41" applyFont="1" applyFill="1"/>
    <xf numFmtId="37" fontId="4" fillId="20" borderId="11" xfId="41" applyNumberFormat="1" applyFont="1" applyFill="1" applyBorder="1" applyProtection="1">
      <protection locked="0"/>
    </xf>
    <xf numFmtId="167" fontId="4" fillId="0" borderId="0" xfId="41" applyNumberFormat="1" applyFont="1" applyBorder="1" applyAlignment="1" applyProtection="1">
      <alignment horizontal="left"/>
    </xf>
    <xf numFmtId="37" fontId="4" fillId="20" borderId="0" xfId="41" applyNumberFormat="1" applyFont="1" applyFill="1" applyBorder="1" applyProtection="1">
      <protection locked="0"/>
    </xf>
    <xf numFmtId="164" fontId="2" fillId="0" borderId="0" xfId="45" applyNumberFormat="1" applyFont="1"/>
    <xf numFmtId="0" fontId="2" fillId="22" borderId="0" xfId="0" applyFont="1" applyFill="1"/>
    <xf numFmtId="0" fontId="0" fillId="22" borderId="0" xfId="0" applyFill="1"/>
    <xf numFmtId="9" fontId="2" fillId="22" borderId="0" xfId="45" applyFont="1" applyFill="1"/>
    <xf numFmtId="0" fontId="4" fillId="0" borderId="0" xfId="0" applyFont="1" applyFill="1"/>
    <xf numFmtId="0" fontId="0" fillId="0" borderId="0" xfId="0" applyFill="1"/>
    <xf numFmtId="164" fontId="0" fillId="0" borderId="0" xfId="45" applyNumberFormat="1" applyFont="1" applyFill="1"/>
    <xf numFmtId="6" fontId="1" fillId="20" borderId="0" xfId="0" applyNumberFormat="1" applyFont="1" applyFill="1" applyBorder="1" applyProtection="1">
      <protection locked="0"/>
    </xf>
    <xf numFmtId="37" fontId="1" fillId="20" borderId="0" xfId="41" applyNumberFormat="1" applyFont="1" applyFill="1" applyBorder="1" applyProtection="1">
      <protection locked="0"/>
    </xf>
    <xf numFmtId="0" fontId="1" fillId="0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7" fontId="34" fillId="18" borderId="51" xfId="41" applyNumberFormat="1" applyFont="1" applyFill="1" applyBorder="1" applyAlignment="1" applyProtection="1">
      <alignment horizontal="center"/>
    </xf>
    <xf numFmtId="0" fontId="0" fillId="0" borderId="18" xfId="0" applyBorder="1" applyAlignment="1"/>
    <xf numFmtId="0" fontId="0" fillId="0" borderId="52" xfId="0" applyBorder="1" applyAlignment="1"/>
    <xf numFmtId="0" fontId="2" fillId="0" borderId="11" xfId="0" applyFont="1" applyBorder="1" applyAlignment="1">
      <alignment horizontal="center"/>
    </xf>
    <xf numFmtId="167" fontId="34" fillId="18" borderId="18" xfId="41" applyNumberFormat="1" applyFont="1" applyFill="1" applyBorder="1" applyAlignment="1" applyProtection="1">
      <alignment horizontal="center"/>
    </xf>
    <xf numFmtId="167" fontId="34" fillId="18" borderId="52" xfId="41" applyNumberFormat="1" applyFont="1" applyFill="1" applyBorder="1" applyAlignment="1" applyProtection="1">
      <alignment horizontal="center"/>
    </xf>
    <xf numFmtId="167" fontId="5" fillId="18" borderId="51" xfId="0" applyNumberFormat="1" applyFont="1" applyFill="1" applyBorder="1" applyAlignment="1" applyProtection="1">
      <alignment horizontal="center"/>
    </xf>
    <xf numFmtId="0" fontId="0" fillId="0" borderId="18" xfId="0" applyBorder="1" applyAlignment="1">
      <alignment horizontal="center"/>
    </xf>
    <xf numFmtId="0" fontId="0" fillId="0" borderId="52" xfId="0" applyBorder="1" applyAlignment="1">
      <alignment horizontal="center"/>
    </xf>
    <xf numFmtId="167" fontId="34" fillId="18" borderId="53" xfId="41" applyNumberFormat="1" applyFont="1" applyFill="1" applyBorder="1" applyAlignment="1" applyProtection="1">
      <alignment horizontal="center" vertical="center"/>
    </xf>
    <xf numFmtId="167" fontId="34" fillId="18" borderId="29" xfId="41" applyNumberFormat="1" applyFont="1" applyFill="1" applyBorder="1" applyAlignment="1" applyProtection="1">
      <alignment horizontal="center" vertical="center"/>
    </xf>
    <xf numFmtId="167" fontId="34" fillId="18" borderId="38" xfId="41" applyNumberFormat="1" applyFont="1" applyFill="1" applyBorder="1" applyAlignment="1" applyProtection="1">
      <alignment horizontal="center" vertical="center"/>
    </xf>
    <xf numFmtId="167" fontId="34" fillId="18" borderId="54" xfId="41" applyNumberFormat="1" applyFont="1" applyFill="1" applyBorder="1" applyAlignment="1" applyProtection="1">
      <alignment horizontal="center" vertical="center"/>
    </xf>
    <xf numFmtId="167" fontId="34" fillId="18" borderId="11" xfId="41" applyNumberFormat="1" applyFont="1" applyFill="1" applyBorder="1" applyAlignment="1" applyProtection="1">
      <alignment horizontal="center" vertical="center"/>
    </xf>
    <xf numFmtId="167" fontId="34" fillId="18" borderId="39" xfId="41" applyNumberFormat="1" applyFont="1" applyFill="1" applyBorder="1" applyAlignment="1" applyProtection="1">
      <alignment horizontal="center" vertical="center"/>
    </xf>
    <xf numFmtId="167" fontId="5" fillId="18" borderId="51" xfId="0" applyNumberFormat="1" applyFont="1" applyFill="1" applyBorder="1" applyAlignment="1" applyProtection="1">
      <alignment horizontal="left"/>
    </xf>
    <xf numFmtId="0" fontId="0" fillId="0" borderId="52" xfId="0" applyBorder="1" applyAlignment="1" applyProtection="1">
      <alignment horizontal="left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urrency" xfId="30" builtinId="4"/>
    <cellStyle name="Currency 2" xfId="3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Development Budget" xfId="41"/>
    <cellStyle name="Normal_HDTP99-00 Wkshp 4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9</xdr:col>
      <xdr:colOff>495300</xdr:colOff>
      <xdr:row>25</xdr:row>
      <xdr:rowOff>121919</xdr:rowOff>
    </xdr:to>
    <xdr:sp macro="" textlink="">
      <xdr:nvSpPr>
        <xdr:cNvPr id="2" name="TextBox 1"/>
        <xdr:cNvSpPr txBox="1"/>
      </xdr:nvSpPr>
      <xdr:spPr>
        <a:xfrm>
          <a:off x="1" y="0"/>
          <a:ext cx="5981699" cy="4312919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900" b="1">
            <a:solidFill>
              <a:schemeClr val="tx2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en-US" sz="1400" b="1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Scattered-Site</a:t>
          </a:r>
          <a:r>
            <a:rPr lang="en-US" sz="1400" b="1" baseline="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400" b="1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Rental Development Proforma</a:t>
          </a:r>
          <a:r>
            <a:rPr lang="en-US" sz="1400" b="1" baseline="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</a:p>
        <a:p>
          <a:endParaRPr lang="en-US" sz="400" b="1" baseline="0">
            <a:solidFill>
              <a:schemeClr val="tx2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en-US" sz="1400" b="1" baseline="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GENERAL INSTRUCTIONS</a:t>
          </a:r>
        </a:p>
        <a:p>
          <a:r>
            <a:rPr lang="en-U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</a:p>
        <a:p>
          <a:pPr lvl="1"/>
          <a:r>
            <a:rPr lang="en-US" sz="11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</a:t>
          </a:r>
          <a:r>
            <a:rPr lang="en-US" sz="1100" u="none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)  </a:t>
          </a:r>
          <a:r>
            <a:rPr lang="en-US" sz="11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This proforma consist of</a:t>
          </a:r>
          <a:r>
            <a:rPr lang="en-US" sz="1100" b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100" b="0" u="sng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6 </a:t>
          </a:r>
          <a:r>
            <a:rPr lang="en-US" sz="1100" u="sng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worksheets </a:t>
          </a:r>
          <a:r>
            <a:rPr lang="en-US" sz="11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for you to fill out (excluding instructions):  </a:t>
          </a:r>
        </a:p>
        <a:p>
          <a:pPr lvl="2"/>
          <a:r>
            <a:rPr lang="en-US" sz="1100" b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Sheet 1:  Summary Sources &amp; Uses</a:t>
          </a:r>
          <a:endParaRPr lang="en-US" b="0">
            <a:latin typeface="Arial" pitchFamily="34" charset="0"/>
            <a:cs typeface="Arial" pitchFamily="34" charset="0"/>
          </a:endParaRPr>
        </a:p>
        <a:p>
          <a:pPr lvl="2"/>
          <a:r>
            <a:rPr lang="en-US" sz="1100" b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Sheet 2:  Revenue</a:t>
          </a:r>
          <a:endParaRPr lang="en-US" b="0">
            <a:latin typeface="Arial" pitchFamily="34" charset="0"/>
            <a:cs typeface="Arial" pitchFamily="34" charset="0"/>
          </a:endParaRPr>
        </a:p>
        <a:p>
          <a:pPr lvl="2"/>
          <a:r>
            <a:rPr lang="en-US" sz="1100" b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Sheet 3:  Annual Operating Budget</a:t>
          </a:r>
          <a:endParaRPr lang="en-US" b="0">
            <a:latin typeface="Arial" pitchFamily="34" charset="0"/>
            <a:cs typeface="Arial" pitchFamily="34" charset="0"/>
          </a:endParaRPr>
        </a:p>
        <a:p>
          <a:pPr lvl="2"/>
          <a:r>
            <a:rPr lang="en-US" sz="1100" b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Sheet 4:  Operating Cash Flow</a:t>
          </a:r>
          <a:endParaRPr lang="en-US" b="0">
            <a:latin typeface="Arial" pitchFamily="34" charset="0"/>
            <a:cs typeface="Arial" pitchFamily="34" charset="0"/>
          </a:endParaRPr>
        </a:p>
        <a:p>
          <a:pPr lvl="2"/>
          <a:r>
            <a:rPr lang="en-US" sz="1100" b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Sheet 5:  Development Budget</a:t>
          </a:r>
        </a:p>
        <a:p>
          <a:pPr lvl="2"/>
          <a:r>
            <a:rPr lang="en-US" sz="1100" b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Sheet 6:  Construction Cash Flow</a:t>
          </a:r>
        </a:p>
        <a:p>
          <a:pPr lvl="2"/>
          <a:endParaRPr lang="en-US" b="0">
            <a:latin typeface="Arial" pitchFamily="34" charset="0"/>
            <a:cs typeface="Arial" pitchFamily="34" charset="0"/>
          </a:endParaRPr>
        </a:p>
        <a:p>
          <a:pPr lvl="1"/>
          <a:r>
            <a:rPr lang="en-US" sz="1100" u="none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2) </a:t>
          </a:r>
          <a:r>
            <a:rPr lang="en-US" sz="1100" b="1" u="none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YOU</a:t>
          </a:r>
          <a:r>
            <a:rPr lang="en-US" sz="1100" b="1" u="none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WILL ONLY INPUT DATA IN YELLOW CELLS.  </a:t>
          </a:r>
        </a:p>
        <a:p>
          <a:pPr lvl="1"/>
          <a:r>
            <a:rPr lang="en-US" sz="1100" u="none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   </a:t>
          </a:r>
          <a:r>
            <a:rPr lang="en-US" sz="1100" u="sng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 other cells are protected (locked) to avoid the deletion of formulas</a:t>
          </a:r>
          <a:r>
            <a:rPr lang="en-US" sz="1100" u="none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  </a:t>
          </a:r>
        </a:p>
        <a:p>
          <a:pPr lvl="1"/>
          <a:r>
            <a:rPr lang="en-US" sz="1100" u="none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   You can unlock them by selecting "Unprotect Sheet" under the "Format Cell" </a:t>
          </a:r>
        </a:p>
        <a:p>
          <a:pPr lvl="1"/>
          <a:r>
            <a:rPr lang="en-US" sz="1100" u="none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   options on the "Home" tab.  </a:t>
          </a:r>
          <a:r>
            <a:rPr lang="en-US" sz="1100" u="sng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There is NO password</a:t>
          </a:r>
          <a:r>
            <a:rPr lang="en-US" sz="1100" u="none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  </a:t>
          </a:r>
        </a:p>
        <a:p>
          <a:pPr lvl="1"/>
          <a:endParaRPr lang="en-US" sz="1100" u="none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pPr lvl="1"/>
          <a:r>
            <a:rPr lang="en-US" sz="1100" u="none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3) In general, fill in the worksheets in the order they are numbered.</a:t>
          </a:r>
        </a:p>
        <a:p>
          <a:pPr lvl="1"/>
          <a:endParaRPr lang="en-US" sz="1100" u="none" baseline="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pPr lvl="1"/>
          <a:r>
            <a:rPr lang="en-US" sz="1100" u="none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4) Be sure to complete all worksheets, as information is linked between them.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endy%20K.%20Smith/My%20Documents/CAI/TRAININGS/PA%20Rental%20Trainings%202011/PA%20Rental%20Training%20for%20PJs/HOME%20Rental%20Proforma%20for%20PJs%20Feb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0)Compliance Info"/>
      <sheetName val="1)Summary"/>
      <sheetName val="2)Unit Mix &amp; Revenue"/>
      <sheetName val="3)Annual Operating Budget"/>
      <sheetName val="4)Operating Cash Flow"/>
      <sheetName val="5)Development Budget"/>
      <sheetName val="6) Construction Budget"/>
      <sheetName val="7)Subsidy Analysis"/>
      <sheetName val="Notes"/>
    </sheetNames>
    <sheetDataSet>
      <sheetData sheetId="0" refreshError="1"/>
      <sheetData sheetId="1" refreshError="1"/>
      <sheetData sheetId="2" refreshError="1"/>
      <sheetData sheetId="3">
        <row r="22">
          <cell r="N22">
            <v>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1" sqref="B31"/>
    </sheetView>
  </sheetViews>
  <sheetFormatPr defaultRowHeight="12.75"/>
  <sheetData/>
  <sheetProtection sheet="1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zoomScaleNormal="100" workbookViewId="0">
      <selection activeCell="C3" sqref="C3"/>
    </sheetView>
  </sheetViews>
  <sheetFormatPr defaultRowHeight="12.75"/>
  <cols>
    <col min="1" max="1" width="4" bestFit="1" customWidth="1"/>
    <col min="2" max="2" width="14.28515625" style="2" customWidth="1"/>
    <col min="4" max="4" width="9.28515625" bestFit="1" customWidth="1"/>
    <col min="5" max="6" width="10.7109375" bestFit="1" customWidth="1"/>
    <col min="8" max="8" width="13.42578125" customWidth="1"/>
    <col min="13" max="13" width="13.7109375" bestFit="1" customWidth="1"/>
  </cols>
  <sheetData>
    <row r="1" spans="1:9" ht="16.5" thickBot="1">
      <c r="B1" s="388" t="s">
        <v>148</v>
      </c>
      <c r="C1" s="389"/>
      <c r="D1" s="389"/>
      <c r="E1" s="389"/>
      <c r="F1" s="389"/>
      <c r="G1" s="389"/>
      <c r="H1" s="390"/>
    </row>
    <row r="3" spans="1:9">
      <c r="B3" s="2" t="s">
        <v>137</v>
      </c>
      <c r="C3" s="284"/>
      <c r="D3" s="284"/>
      <c r="E3" s="284"/>
    </row>
    <row r="4" spans="1:9">
      <c r="B4" s="2" t="s">
        <v>151</v>
      </c>
      <c r="C4" s="284"/>
      <c r="D4" s="284"/>
      <c r="E4" s="284"/>
    </row>
    <row r="5" spans="1:9">
      <c r="B5" s="2" t="s">
        <v>138</v>
      </c>
      <c r="C5" s="284"/>
      <c r="D5" s="284"/>
      <c r="E5" s="284"/>
    </row>
    <row r="6" spans="1:9">
      <c r="B6" s="2" t="s">
        <v>139</v>
      </c>
      <c r="C6" s="284"/>
      <c r="D6" s="284"/>
      <c r="E6" s="284"/>
    </row>
    <row r="8" spans="1:9" ht="13.5" thickBot="1">
      <c r="A8" s="16"/>
      <c r="B8" s="14" t="s">
        <v>98</v>
      </c>
      <c r="C8" s="16">
        <f>Units</f>
        <v>0</v>
      </c>
      <c r="D8" s="16"/>
      <c r="E8" s="16"/>
      <c r="F8" s="16"/>
      <c r="G8" s="16"/>
      <c r="H8" s="391" t="s">
        <v>189</v>
      </c>
      <c r="I8" s="391"/>
    </row>
    <row r="9" spans="1:9">
      <c r="A9" s="16"/>
      <c r="B9" s="14"/>
      <c r="C9" s="16"/>
      <c r="D9" s="16"/>
      <c r="E9" s="16"/>
      <c r="F9" s="16"/>
      <c r="G9" s="16"/>
      <c r="H9" s="256" t="s">
        <v>161</v>
      </c>
      <c r="I9" s="235">
        <f>COUNTIF('2)Revenue'!E4:E23,'1)Summary'!H9)</f>
        <v>0</v>
      </c>
    </row>
    <row r="10" spans="1:9" ht="13.5" thickBot="1">
      <c r="A10" s="16"/>
      <c r="B10" s="391" t="s">
        <v>190</v>
      </c>
      <c r="C10" s="391"/>
      <c r="D10" s="16"/>
      <c r="E10" s="391" t="s">
        <v>188</v>
      </c>
      <c r="F10" s="391"/>
      <c r="G10" s="235"/>
      <c r="H10" s="256" t="s">
        <v>164</v>
      </c>
      <c r="I10" s="235">
        <f>COUNTIF('2)Revenue'!E4:E23,H10)</f>
        <v>0</v>
      </c>
    </row>
    <row r="11" spans="1:9">
      <c r="A11" s="16"/>
      <c r="B11" s="256" t="s">
        <v>140</v>
      </c>
      <c r="C11" s="237">
        <f>COUNTIF('2)Revenue'!F4:F23,"Eff")</f>
        <v>0</v>
      </c>
      <c r="D11" s="16"/>
      <c r="E11" s="257">
        <v>0.3</v>
      </c>
      <c r="F11" s="235">
        <f>COUNTIF('2)Revenue'!I4:I23,"30%")</f>
        <v>0</v>
      </c>
      <c r="G11" s="16"/>
      <c r="H11" s="256" t="s">
        <v>183</v>
      </c>
      <c r="I11" s="235">
        <f>COUNTIF('2)Revenue'!E4:E23,H11)</f>
        <v>0</v>
      </c>
    </row>
    <row r="12" spans="1:9">
      <c r="A12" s="16"/>
      <c r="B12" s="256" t="s">
        <v>0</v>
      </c>
      <c r="C12" s="237">
        <f>COUNTIF('2)Revenue'!F4:F23,1)</f>
        <v>0</v>
      </c>
      <c r="D12" s="16"/>
      <c r="E12" s="257">
        <v>0.4</v>
      </c>
      <c r="F12" s="235">
        <f>COUNTIF('2)Revenue'!I4:I23,"40%")</f>
        <v>0</v>
      </c>
      <c r="G12" s="16"/>
      <c r="H12" s="256" t="s">
        <v>184</v>
      </c>
      <c r="I12" s="235">
        <f>COUNTIF('2)Revenue'!E4:E23,H12)</f>
        <v>0</v>
      </c>
    </row>
    <row r="13" spans="1:9">
      <c r="A13" s="16"/>
      <c r="B13" s="256" t="s">
        <v>141</v>
      </c>
      <c r="C13" s="237">
        <f>COUNTIF('2)Revenue'!F4:F23,2)</f>
        <v>0</v>
      </c>
      <c r="D13" s="16"/>
      <c r="E13" s="257">
        <v>0.5</v>
      </c>
      <c r="F13" s="235">
        <f>COUNTIF('2)Revenue'!I4:I23,"50%")</f>
        <v>0</v>
      </c>
      <c r="G13" s="16"/>
      <c r="H13" s="256" t="s">
        <v>185</v>
      </c>
      <c r="I13" s="235">
        <f>COUNTIF('2)Revenue'!E4:E23,H13)</f>
        <v>0</v>
      </c>
    </row>
    <row r="14" spans="1:9">
      <c r="A14" s="16"/>
      <c r="B14" s="256" t="s">
        <v>142</v>
      </c>
      <c r="C14" s="237">
        <f>COUNTIF('2)Revenue'!F4:F23,3)</f>
        <v>0</v>
      </c>
      <c r="D14" s="16"/>
      <c r="E14" s="257">
        <v>0.6</v>
      </c>
      <c r="F14" s="235">
        <f>COUNTIF('2)Revenue'!I4:I23,"60%")</f>
        <v>0</v>
      </c>
      <c r="G14" s="16"/>
      <c r="H14" s="256" t="s">
        <v>186</v>
      </c>
      <c r="I14" s="235">
        <f>COUNTIF('2)Revenue'!E4:E23,H14)</f>
        <v>0</v>
      </c>
    </row>
    <row r="15" spans="1:9">
      <c r="A15" s="16"/>
      <c r="B15" s="256" t="s">
        <v>143</v>
      </c>
      <c r="C15" s="237">
        <f>COUNTIF('2)Revenue'!F4:F23,4)</f>
        <v>0</v>
      </c>
      <c r="D15" s="16"/>
      <c r="E15" s="257">
        <v>0.8</v>
      </c>
      <c r="F15" s="235">
        <f>COUNTIF('2)Revenue'!I4:I23,"80%")</f>
        <v>0</v>
      </c>
      <c r="G15" s="16"/>
      <c r="H15" s="256" t="s">
        <v>187</v>
      </c>
      <c r="I15" s="235">
        <f>COUNTIF('2)Revenue'!E4:E23,H15)</f>
        <v>0</v>
      </c>
    </row>
    <row r="16" spans="1:9">
      <c r="A16" s="16"/>
      <c r="B16" s="256" t="s">
        <v>182</v>
      </c>
      <c r="C16" s="237">
        <f>COUNTIF('2)Revenue'!F4:F23,"5+")</f>
        <v>0</v>
      </c>
      <c r="D16" s="16"/>
      <c r="E16" s="258" t="s">
        <v>144</v>
      </c>
      <c r="F16" s="235">
        <f>COUNTIF('2)Revenue'!I4:I23,"Mkt")</f>
        <v>0</v>
      </c>
      <c r="G16" s="16"/>
      <c r="H16" s="256" t="s">
        <v>6</v>
      </c>
      <c r="I16" s="235">
        <f>COUNTIF('2)Revenue'!E4:E23,H16)</f>
        <v>0</v>
      </c>
    </row>
    <row r="17" spans="1:9">
      <c r="A17" s="16"/>
      <c r="B17" s="256" t="s">
        <v>58</v>
      </c>
      <c r="C17" s="259">
        <f>SUM(C11:C16)</f>
        <v>0</v>
      </c>
      <c r="D17" s="16"/>
      <c r="E17" s="258" t="s">
        <v>58</v>
      </c>
      <c r="F17" s="259">
        <f>SUM(F11:F16)</f>
        <v>0</v>
      </c>
      <c r="G17" s="16"/>
      <c r="H17" s="256" t="s">
        <v>58</v>
      </c>
      <c r="I17" s="259">
        <f>SUM(I9:I16)</f>
        <v>0</v>
      </c>
    </row>
    <row r="19" spans="1:9" s="169" customFormat="1">
      <c r="B19" s="173"/>
      <c r="D19" s="164"/>
      <c r="E19" s="164"/>
    </row>
    <row r="20" spans="1:9" s="236" customFormat="1" ht="13.5" thickBot="1">
      <c r="B20" s="253" t="s">
        <v>193</v>
      </c>
      <c r="C20" s="253"/>
      <c r="D20" s="254" t="s">
        <v>41</v>
      </c>
      <c r="E20" s="254" t="s">
        <v>42</v>
      </c>
      <c r="F20" s="253" t="s">
        <v>207</v>
      </c>
      <c r="G20" s="253"/>
      <c r="H20" s="253"/>
      <c r="I20" s="253"/>
    </row>
    <row r="21" spans="1:9" s="236" customFormat="1">
      <c r="B21" s="238" t="s">
        <v>14</v>
      </c>
      <c r="D21" s="167">
        <f>'3)Operating Budget'!D5</f>
        <v>0</v>
      </c>
      <c r="E21" s="167" t="e">
        <f>D21/Units</f>
        <v>#DIV/0!</v>
      </c>
      <c r="F21" s="239" t="s">
        <v>205</v>
      </c>
      <c r="H21" s="240"/>
      <c r="I21" s="244">
        <f>'3)Operating Budget'!C8</f>
        <v>0.12</v>
      </c>
    </row>
    <row r="22" spans="1:9" s="236" customFormat="1">
      <c r="B22" s="238" t="s">
        <v>7</v>
      </c>
      <c r="D22" s="167">
        <f>'3)Operating Budget'!D6</f>
        <v>0</v>
      </c>
      <c r="E22" s="167" t="e">
        <f>D22/Units</f>
        <v>#DIV/0!</v>
      </c>
      <c r="F22" s="239" t="s">
        <v>206</v>
      </c>
      <c r="H22" s="240"/>
      <c r="I22" s="244">
        <f>'4)Operating Cash Flow'!D6</f>
        <v>0.02</v>
      </c>
    </row>
    <row r="23" spans="1:9" s="236" customFormat="1">
      <c r="B23" s="238" t="s">
        <v>194</v>
      </c>
      <c r="D23" s="241"/>
      <c r="E23" s="241"/>
      <c r="F23" s="239" t="s">
        <v>196</v>
      </c>
      <c r="G23" s="242"/>
      <c r="H23" s="237"/>
      <c r="I23" s="244"/>
    </row>
    <row r="24" spans="1:9" s="236" customFormat="1">
      <c r="B24" s="238" t="s">
        <v>195</v>
      </c>
      <c r="D24" s="241"/>
      <c r="E24" s="241"/>
      <c r="F24" s="243" t="s">
        <v>66</v>
      </c>
      <c r="G24" s="242"/>
      <c r="H24" s="244"/>
      <c r="I24" s="244">
        <f>'4)Operating Cash Flow'!D12</f>
        <v>3.5000000000000003E-2</v>
      </c>
    </row>
    <row r="25" spans="1:9" s="236" customFormat="1">
      <c r="B25" s="238" t="s">
        <v>197</v>
      </c>
      <c r="D25" s="167">
        <f>'3)Operating Budget'!D51</f>
        <v>0</v>
      </c>
      <c r="E25" s="167" t="e">
        <f>D25/Units</f>
        <v>#DIV/0!</v>
      </c>
      <c r="F25" s="243" t="s">
        <v>24</v>
      </c>
      <c r="G25" s="242"/>
      <c r="H25" s="244"/>
      <c r="I25" s="244">
        <f>'4)Operating Cash Flow'!D13</f>
        <v>3.5000000000000003E-2</v>
      </c>
    </row>
    <row r="26" spans="1:9" s="236" customFormat="1">
      <c r="B26" s="238" t="s">
        <v>44</v>
      </c>
      <c r="C26" s="245"/>
      <c r="D26" s="167">
        <f>'3)Operating Budget'!D53</f>
        <v>0</v>
      </c>
      <c r="E26" s="167" t="e">
        <f>D26/Units</f>
        <v>#DIV/0!</v>
      </c>
      <c r="F26" s="243" t="s">
        <v>27</v>
      </c>
      <c r="G26" s="242"/>
      <c r="H26" s="244"/>
      <c r="I26" s="244">
        <f>'4)Operating Cash Flow'!D14</f>
        <v>3.5000000000000003E-2</v>
      </c>
    </row>
    <row r="27" spans="1:9" s="242" customFormat="1">
      <c r="B27" s="238" t="s">
        <v>67</v>
      </c>
      <c r="C27" s="236"/>
      <c r="D27" s="241"/>
      <c r="E27" s="241"/>
      <c r="F27" s="243" t="s">
        <v>36</v>
      </c>
      <c r="H27" s="244"/>
      <c r="I27" s="244">
        <f>'4)Operating Cash Flow'!D15</f>
        <v>3.5000000000000003E-2</v>
      </c>
    </row>
    <row r="28" spans="1:9" s="242" customFormat="1">
      <c r="C28" s="251"/>
      <c r="D28" s="251"/>
      <c r="E28" s="241"/>
    </row>
    <row r="29" spans="1:9" s="242" customFormat="1" ht="13.5" thickBot="1">
      <c r="B29" s="253" t="s">
        <v>198</v>
      </c>
      <c r="C29" s="253"/>
      <c r="D29" s="253"/>
      <c r="E29" s="253"/>
      <c r="F29" s="253"/>
      <c r="G29" s="253"/>
      <c r="H29" s="253"/>
      <c r="I29" s="253"/>
    </row>
    <row r="30" spans="1:9" s="236" customFormat="1">
      <c r="B30" s="384" t="s">
        <v>224</v>
      </c>
      <c r="C30" s="385"/>
      <c r="D30" s="244" t="e">
        <f>'4)Operating Cash Flow'!E24</f>
        <v>#DIV/0!</v>
      </c>
      <c r="E30" s="252" t="s">
        <v>199</v>
      </c>
      <c r="G30" s="246"/>
      <c r="H30" s="246">
        <f>'4)Operating Cash Flow'!E25</f>
        <v>0</v>
      </c>
      <c r="I30" s="246" t="e">
        <f>H30/Units</f>
        <v>#DIV/0!</v>
      </c>
    </row>
    <row r="31" spans="1:9" s="242" customFormat="1">
      <c r="B31" s="386" t="s">
        <v>225</v>
      </c>
      <c r="C31" s="387"/>
      <c r="D31" s="244" t="e">
        <f>'4)Operating Cash Flow'!I24</f>
        <v>#DIV/0!</v>
      </c>
      <c r="E31" s="252" t="s">
        <v>200</v>
      </c>
      <c r="G31" s="246"/>
      <c r="H31" s="246">
        <f>'4)Operating Cash Flow'!I25</f>
        <v>0</v>
      </c>
      <c r="I31" s="246" t="e">
        <f>H31/Units</f>
        <v>#DIV/0!</v>
      </c>
    </row>
    <row r="32" spans="1:9" s="242" customFormat="1">
      <c r="B32" s="386" t="s">
        <v>226</v>
      </c>
      <c r="C32" s="387"/>
      <c r="D32" s="244" t="e">
        <f>'4)Operating Cash Flow'!N24</f>
        <v>#DIV/0!</v>
      </c>
      <c r="E32" s="252" t="s">
        <v>201</v>
      </c>
      <c r="G32" s="246"/>
      <c r="H32" s="246">
        <f>'4)Operating Cash Flow'!N25</f>
        <v>0</v>
      </c>
      <c r="I32" s="246" t="e">
        <f>H32/Units</f>
        <v>#DIV/0!</v>
      </c>
    </row>
    <row r="33" spans="2:9" s="242" customFormat="1">
      <c r="B33" s="386" t="s">
        <v>227</v>
      </c>
      <c r="C33" s="387"/>
      <c r="D33" s="244" t="e">
        <f>'4)Operating Cash Flow'!S24</f>
        <v>#DIV/0!</v>
      </c>
      <c r="E33" s="252" t="s">
        <v>202</v>
      </c>
      <c r="G33" s="246"/>
      <c r="H33" s="246">
        <f>'4)Operating Cash Flow'!S25</f>
        <v>0</v>
      </c>
      <c r="I33" s="246" t="e">
        <f>H33/Units</f>
        <v>#DIV/0!</v>
      </c>
    </row>
    <row r="34" spans="2:9" s="169" customFormat="1">
      <c r="B34" s="173"/>
    </row>
    <row r="35" spans="2:9" ht="13.5" thickBot="1">
      <c r="B35" s="11" t="s">
        <v>145</v>
      </c>
      <c r="C35" s="30"/>
      <c r="D35" s="30"/>
      <c r="E35" s="136" t="s">
        <v>58</v>
      </c>
      <c r="F35" s="136" t="s">
        <v>42</v>
      </c>
      <c r="G35" s="136" t="s">
        <v>176</v>
      </c>
    </row>
    <row r="36" spans="2:9">
      <c r="B36" s="241" t="str">
        <f>'5)Development Budget'!B7</f>
        <v>Predevelopment &amp; Feasibility</v>
      </c>
      <c r="C36" s="167"/>
      <c r="D36" s="169"/>
      <c r="E36" s="167">
        <f>'5)Development Budget'!G17</f>
        <v>0</v>
      </c>
      <c r="F36" s="167" t="e">
        <f t="shared" ref="F36:F45" si="0">E36/Units</f>
        <v>#DIV/0!</v>
      </c>
      <c r="G36" s="255" t="e">
        <f t="shared" ref="G36:G44" si="1">E36/TDC</f>
        <v>#DIV/0!</v>
      </c>
    </row>
    <row r="37" spans="2:9">
      <c r="B37" s="241" t="str">
        <f>'5)Development Budget'!B18</f>
        <v>Building &amp; Property Acquisition</v>
      </c>
      <c r="C37" s="167"/>
      <c r="D37" s="169"/>
      <c r="E37" s="167">
        <f>'5)Development Budget'!G22</f>
        <v>0</v>
      </c>
      <c r="F37" s="167" t="e">
        <f t="shared" si="0"/>
        <v>#DIV/0!</v>
      </c>
      <c r="G37" s="255" t="e">
        <f t="shared" si="1"/>
        <v>#DIV/0!</v>
      </c>
    </row>
    <row r="38" spans="2:9">
      <c r="B38" s="241" t="str">
        <f>'5)Development Budget'!B23</f>
        <v>Construction Costs</v>
      </c>
      <c r="C38" s="167"/>
      <c r="D38" s="169"/>
      <c r="E38" s="167">
        <f>'5)Development Budget'!G33</f>
        <v>0</v>
      </c>
      <c r="F38" s="167" t="e">
        <f t="shared" si="0"/>
        <v>#DIV/0!</v>
      </c>
      <c r="G38" s="255" t="e">
        <f t="shared" si="1"/>
        <v>#DIV/0!</v>
      </c>
    </row>
    <row r="39" spans="2:9">
      <c r="B39" s="241" t="str">
        <f>'5)Development Budget'!B34</f>
        <v>Professional Services</v>
      </c>
      <c r="C39" s="167"/>
      <c r="D39" s="169"/>
      <c r="E39" s="167">
        <f>'5)Development Budget'!G39</f>
        <v>0</v>
      </c>
      <c r="F39" s="167" t="e">
        <f t="shared" si="0"/>
        <v>#DIV/0!</v>
      </c>
      <c r="G39" s="255" t="e">
        <f t="shared" si="1"/>
        <v>#DIV/0!</v>
      </c>
    </row>
    <row r="40" spans="2:9">
      <c r="B40" s="241" t="str">
        <f>'5)Development Budget'!B40</f>
        <v>Carrying &amp; Construction Financing Costs</v>
      </c>
      <c r="C40" s="167"/>
      <c r="D40" s="169"/>
      <c r="E40" s="167">
        <f>'5)Development Budget'!G47</f>
        <v>0</v>
      </c>
      <c r="F40" s="167" t="e">
        <f t="shared" si="0"/>
        <v>#DIV/0!</v>
      </c>
      <c r="G40" s="255" t="e">
        <f t="shared" si="1"/>
        <v>#DIV/0!</v>
      </c>
    </row>
    <row r="41" spans="2:9">
      <c r="B41" s="241" t="str">
        <f>'5)Development Budget'!B48</f>
        <v>Permanent Financing &amp; Syndication</v>
      </c>
      <c r="C41" s="167"/>
      <c r="D41" s="169"/>
      <c r="E41" s="167">
        <f>'5)Development Budget'!G54</f>
        <v>0</v>
      </c>
      <c r="F41" s="167" t="e">
        <f t="shared" si="0"/>
        <v>#DIV/0!</v>
      </c>
      <c r="G41" s="255" t="e">
        <f t="shared" si="1"/>
        <v>#DIV/0!</v>
      </c>
    </row>
    <row r="42" spans="2:9">
      <c r="B42" s="241" t="str">
        <f>'5)Development Budget'!B55</f>
        <v>Reserves</v>
      </c>
      <c r="C42" s="167"/>
      <c r="D42" s="169"/>
      <c r="E42" s="167">
        <f>'5)Development Budget'!G61</f>
        <v>0</v>
      </c>
      <c r="F42" s="167" t="e">
        <f t="shared" si="0"/>
        <v>#DIV/0!</v>
      </c>
      <c r="G42" s="255" t="e">
        <f t="shared" si="1"/>
        <v>#DIV/0!</v>
      </c>
    </row>
    <row r="43" spans="2:9">
      <c r="B43" s="241" t="str">
        <f>'5)Development Budget'!B63</f>
        <v>Construction &amp; Bridge Loan Interest</v>
      </c>
      <c r="C43" s="167"/>
      <c r="D43" s="169"/>
      <c r="E43" s="167">
        <f>'5)Development Budget'!G63</f>
        <v>0</v>
      </c>
      <c r="F43" s="167" t="e">
        <f t="shared" si="0"/>
        <v>#DIV/0!</v>
      </c>
      <c r="G43" s="255" t="e">
        <f t="shared" si="1"/>
        <v>#DIV/0!</v>
      </c>
    </row>
    <row r="44" spans="2:9">
      <c r="B44" s="207" t="str">
        <f>'5)Development Budget'!B66</f>
        <v>Developer Fee</v>
      </c>
      <c r="C44" s="200"/>
      <c r="D44" s="208"/>
      <c r="E44" s="200">
        <f>'5)Development Budget'!G66</f>
        <v>0</v>
      </c>
      <c r="F44" s="200" t="e">
        <f t="shared" si="0"/>
        <v>#DIV/0!</v>
      </c>
      <c r="G44" s="204" t="e">
        <f t="shared" si="1"/>
        <v>#DIV/0!</v>
      </c>
    </row>
    <row r="45" spans="2:9">
      <c r="B45" s="8" t="s">
        <v>146</v>
      </c>
      <c r="E45" s="8">
        <f>TDC</f>
        <v>0</v>
      </c>
      <c r="F45" s="8" t="e">
        <f t="shared" si="0"/>
        <v>#DIV/0!</v>
      </c>
      <c r="G45" s="202" t="e">
        <f>SUM(G36:G44)</f>
        <v>#DIV/0!</v>
      </c>
      <c r="H45" s="29" t="b">
        <f>SUM(E36:E44)=TDC</f>
        <v>1</v>
      </c>
    </row>
    <row r="46" spans="2:9">
      <c r="B46" s="8"/>
      <c r="F46" s="8"/>
      <c r="G46" s="202"/>
    </row>
    <row r="47" spans="2:9" ht="13.5" thickBot="1">
      <c r="B47" s="130" t="s">
        <v>46</v>
      </c>
      <c r="C47" s="30"/>
      <c r="D47" s="30"/>
      <c r="E47" s="136" t="s">
        <v>58</v>
      </c>
      <c r="F47" s="136" t="s">
        <v>42</v>
      </c>
      <c r="G47" s="203" t="s">
        <v>176</v>
      </c>
    </row>
    <row r="48" spans="2:9">
      <c r="B48" s="382"/>
      <c r="C48" s="280"/>
      <c r="D48" s="281"/>
      <c r="E48" s="280">
        <v>0</v>
      </c>
      <c r="F48" s="167" t="e">
        <f t="shared" ref="F48:F56" si="2">E48/Units</f>
        <v>#DIV/0!</v>
      </c>
      <c r="G48" s="255" t="e">
        <f t="shared" ref="G48:G56" si="3">E48/TDC</f>
        <v>#DIV/0!</v>
      </c>
      <c r="H48" s="140"/>
    </row>
    <row r="49" spans="2:8">
      <c r="B49" s="279"/>
      <c r="C49" s="280"/>
      <c r="D49" s="281"/>
      <c r="E49" s="280">
        <v>0</v>
      </c>
      <c r="F49" s="167" t="e">
        <f t="shared" si="2"/>
        <v>#DIV/0!</v>
      </c>
      <c r="G49" s="255" t="e">
        <f t="shared" si="3"/>
        <v>#DIV/0!</v>
      </c>
    </row>
    <row r="50" spans="2:8">
      <c r="B50" s="279"/>
      <c r="C50" s="280"/>
      <c r="D50" s="281"/>
      <c r="E50" s="280">
        <v>0</v>
      </c>
      <c r="F50" s="167" t="e">
        <f t="shared" si="2"/>
        <v>#DIV/0!</v>
      </c>
      <c r="G50" s="255" t="e">
        <f t="shared" si="3"/>
        <v>#DIV/0!</v>
      </c>
    </row>
    <row r="51" spans="2:8">
      <c r="B51" s="279"/>
      <c r="C51" s="280"/>
      <c r="D51" s="281"/>
      <c r="E51" s="280">
        <v>0</v>
      </c>
      <c r="F51" s="167" t="e">
        <f t="shared" si="2"/>
        <v>#DIV/0!</v>
      </c>
      <c r="G51" s="255" t="e">
        <f t="shared" si="3"/>
        <v>#DIV/0!</v>
      </c>
    </row>
    <row r="52" spans="2:8">
      <c r="B52" s="279"/>
      <c r="C52" s="280"/>
      <c r="D52" s="281"/>
      <c r="E52" s="280">
        <v>0</v>
      </c>
      <c r="F52" s="167" t="e">
        <f t="shared" si="2"/>
        <v>#DIV/0!</v>
      </c>
      <c r="G52" s="255" t="e">
        <f t="shared" si="3"/>
        <v>#DIV/0!</v>
      </c>
      <c r="H52" s="264"/>
    </row>
    <row r="53" spans="2:8">
      <c r="B53" s="279"/>
      <c r="C53" s="280"/>
      <c r="D53" s="281"/>
      <c r="E53" s="280">
        <v>0</v>
      </c>
      <c r="F53" s="167" t="e">
        <f t="shared" si="2"/>
        <v>#DIV/0!</v>
      </c>
      <c r="G53" s="255" t="e">
        <f t="shared" si="3"/>
        <v>#DIV/0!</v>
      </c>
    </row>
    <row r="54" spans="2:8">
      <c r="B54" s="279"/>
      <c r="C54" s="280"/>
      <c r="D54" s="281"/>
      <c r="E54" s="280">
        <v>0</v>
      </c>
      <c r="F54" s="167" t="e">
        <f t="shared" si="2"/>
        <v>#DIV/0!</v>
      </c>
      <c r="G54" s="255" t="e">
        <f t="shared" si="3"/>
        <v>#DIV/0!</v>
      </c>
    </row>
    <row r="55" spans="2:8">
      <c r="B55" s="282"/>
      <c r="C55" s="273"/>
      <c r="D55" s="283"/>
      <c r="E55" s="273">
        <v>0</v>
      </c>
      <c r="F55" s="200" t="e">
        <f t="shared" si="2"/>
        <v>#DIV/0!</v>
      </c>
      <c r="G55" s="204" t="e">
        <f t="shared" si="3"/>
        <v>#DIV/0!</v>
      </c>
    </row>
    <row r="56" spans="2:8">
      <c r="B56" s="8" t="s">
        <v>147</v>
      </c>
      <c r="E56" s="8">
        <f>SUM(E48:E55)</f>
        <v>0</v>
      </c>
      <c r="F56" s="201" t="e">
        <f t="shared" si="2"/>
        <v>#DIV/0!</v>
      </c>
      <c r="G56" s="205" t="e">
        <f t="shared" si="3"/>
        <v>#DIV/0!</v>
      </c>
      <c r="H56" s="33"/>
    </row>
    <row r="57" spans="2:8" ht="13.5" thickBot="1">
      <c r="B57" s="130"/>
      <c r="C57" s="30"/>
      <c r="D57" s="30"/>
      <c r="E57" s="30"/>
      <c r="F57" s="34"/>
      <c r="G57" s="37"/>
    </row>
    <row r="58" spans="2:8" ht="13.5" thickBot="1">
      <c r="B58" s="130" t="s">
        <v>177</v>
      </c>
      <c r="C58" s="30"/>
      <c r="D58" s="30"/>
      <c r="E58" s="130">
        <f>E56-E45</f>
        <v>0</v>
      </c>
      <c r="F58" s="130" t="e">
        <f>E58/Units</f>
        <v>#DIV/0!</v>
      </c>
      <c r="G58" s="206" t="e">
        <f>E58/TDC</f>
        <v>#DIV/0!</v>
      </c>
    </row>
    <row r="59" spans="2:8">
      <c r="B59" s="8"/>
    </row>
  </sheetData>
  <sheetProtection sheet="1" objects="1" scenarios="1"/>
  <mergeCells count="8">
    <mergeCell ref="B30:C30"/>
    <mergeCell ref="B31:C31"/>
    <mergeCell ref="B32:C32"/>
    <mergeCell ref="B33:C33"/>
    <mergeCell ref="B1:H1"/>
    <mergeCell ref="H8:I8"/>
    <mergeCell ref="E10:F10"/>
    <mergeCell ref="B10:C10"/>
  </mergeCells>
  <phoneticPr fontId="3" type="noConversion"/>
  <printOptions horizontalCentered="1"/>
  <pageMargins left="0.75" right="0.75" top="1" bottom="1" header="0.5" footer="0.5"/>
  <pageSetup scale="89" orientation="portrait" r:id="rId1"/>
  <headerFooter alignWithMargins="0">
    <oddFooter>&amp;L&amp;F&amp;C&amp;A&amp;ROK Small Scale Rental Policy Working Group
Underwriting Proforma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28"/>
  <sheetViews>
    <sheetView zoomScaleNormal="100" workbookViewId="0">
      <pane xSplit="1" ySplit="3" topLeftCell="B4" activePane="bottomRight" state="frozen"/>
      <selection activeCell="H29" sqref="H29"/>
      <selection pane="topRight" activeCell="H29" sqref="H29"/>
      <selection pane="bottomLeft" activeCell="H29" sqref="H29"/>
      <selection pane="bottomRight" activeCell="C4" sqref="C4"/>
    </sheetView>
  </sheetViews>
  <sheetFormatPr defaultColWidth="9.140625" defaultRowHeight="12.75"/>
  <cols>
    <col min="1" max="1" width="5.28515625" style="144" hidden="1" customWidth="1"/>
    <col min="2" max="2" width="4.42578125" style="141" bestFit="1" customWidth="1"/>
    <col min="3" max="3" width="24" customWidth="1"/>
    <col min="4" max="4" width="7" style="1" customWidth="1"/>
    <col min="5" max="5" width="12" style="1" customWidth="1"/>
    <col min="6" max="6" width="13" style="1" customWidth="1"/>
    <col min="7" max="7" width="8.85546875" style="1" customWidth="1"/>
    <col min="8" max="8" width="9.5703125" customWidth="1"/>
    <col min="9" max="9" width="10.85546875" customWidth="1"/>
    <col min="10" max="10" width="11.28515625" customWidth="1"/>
    <col min="11" max="11" width="11.140625" customWidth="1"/>
    <col min="12" max="12" width="13" customWidth="1"/>
    <col min="13" max="13" width="9.85546875" style="49" customWidth="1"/>
    <col min="14" max="14" width="12.140625" style="169" customWidth="1"/>
    <col min="15" max="15" width="13.85546875" style="169" bestFit="1" customWidth="1"/>
    <col min="16" max="16" width="9.28515625" style="169" bestFit="1" customWidth="1"/>
    <col min="17" max="17" width="13.28515625" style="169" bestFit="1" customWidth="1"/>
    <col min="18" max="18" width="13.85546875" style="169" bestFit="1" customWidth="1"/>
    <col min="19" max="19" width="9.28515625" style="169" bestFit="1" customWidth="1"/>
    <col min="20" max="20" width="12.140625" style="169" bestFit="1" customWidth="1"/>
    <col min="21" max="21" width="13" style="169" bestFit="1" customWidth="1"/>
    <col min="22" max="22" width="9.28515625" style="169" bestFit="1" customWidth="1"/>
    <col min="23" max="23" width="14.85546875" style="169" bestFit="1" customWidth="1"/>
    <col min="24" max="16384" width="9.140625" style="169"/>
  </cols>
  <sheetData>
    <row r="1" spans="1:16" ht="16.5" thickBot="1">
      <c r="C1" s="388" t="s">
        <v>136</v>
      </c>
      <c r="D1" s="392"/>
      <c r="E1" s="392"/>
      <c r="F1" s="393"/>
      <c r="G1"/>
      <c r="M1"/>
    </row>
    <row r="2" spans="1:16">
      <c r="E2"/>
      <c r="F2"/>
      <c r="G2"/>
    </row>
    <row r="3" spans="1:16" ht="38.25">
      <c r="A3" s="144" t="s">
        <v>5</v>
      </c>
      <c r="C3" s="142" t="s">
        <v>154</v>
      </c>
      <c r="D3" s="142" t="s">
        <v>168</v>
      </c>
      <c r="E3" s="142" t="s">
        <v>156</v>
      </c>
      <c r="F3" s="142" t="s">
        <v>1</v>
      </c>
      <c r="G3" s="142" t="s">
        <v>2</v>
      </c>
      <c r="H3" s="142" t="s">
        <v>159</v>
      </c>
      <c r="I3" s="142" t="s">
        <v>157</v>
      </c>
      <c r="J3" s="142" t="s">
        <v>158</v>
      </c>
      <c r="K3" s="142" t="s">
        <v>163</v>
      </c>
      <c r="L3" s="2" t="s">
        <v>162</v>
      </c>
      <c r="M3" s="142" t="s">
        <v>203</v>
      </c>
      <c r="N3" s="179" t="s">
        <v>204</v>
      </c>
    </row>
    <row r="4" spans="1:16">
      <c r="A4" s="292">
        <f>IF(ISBLANK(K4),0,1)</f>
        <v>0</v>
      </c>
      <c r="B4" s="293">
        <v>1</v>
      </c>
      <c r="C4" s="286"/>
      <c r="D4" s="287"/>
      <c r="E4" s="288"/>
      <c r="F4" s="287"/>
      <c r="G4" s="289"/>
      <c r="H4" s="290"/>
      <c r="I4" s="291"/>
      <c r="J4" s="285"/>
      <c r="K4" s="285"/>
      <c r="L4" s="143">
        <f>K4+J4</f>
        <v>0</v>
      </c>
      <c r="M4" s="285"/>
      <c r="N4" s="250" t="str">
        <f>IF(M4&gt;=(K4+J4),"Yes","Over Limit")</f>
        <v>Yes</v>
      </c>
      <c r="O4" s="167"/>
      <c r="P4" s="167"/>
    </row>
    <row r="5" spans="1:16">
      <c r="A5" s="292">
        <f t="shared" ref="A5:A23" si="0">IF(ISBLANK(K5),0,1)</f>
        <v>0</v>
      </c>
      <c r="B5" s="293">
        <v>2</v>
      </c>
      <c r="C5" s="286"/>
      <c r="D5" s="287"/>
      <c r="E5" s="288"/>
      <c r="F5" s="287"/>
      <c r="G5" s="289"/>
      <c r="H5" s="290"/>
      <c r="I5" s="291"/>
      <c r="J5" s="285"/>
      <c r="K5" s="285"/>
      <c r="L5" s="143">
        <f t="shared" ref="L5:L23" si="1">K5+J5</f>
        <v>0</v>
      </c>
      <c r="M5" s="285"/>
      <c r="N5" s="250" t="str">
        <f t="shared" ref="N5:N23" si="2">IF(M5&gt;=(K5+J5),"Yes","Over Limit")</f>
        <v>Yes</v>
      </c>
      <c r="O5" s="167"/>
      <c r="P5" s="167"/>
    </row>
    <row r="6" spans="1:16">
      <c r="A6" s="292">
        <f t="shared" si="0"/>
        <v>0</v>
      </c>
      <c r="B6" s="293">
        <v>3</v>
      </c>
      <c r="C6" s="286"/>
      <c r="D6" s="287"/>
      <c r="E6" s="288"/>
      <c r="F6" s="287"/>
      <c r="G6" s="289"/>
      <c r="H6" s="290"/>
      <c r="I6" s="291"/>
      <c r="J6" s="285"/>
      <c r="K6" s="285"/>
      <c r="L6" s="143">
        <f t="shared" si="1"/>
        <v>0</v>
      </c>
      <c r="M6" s="285"/>
      <c r="N6" s="250" t="str">
        <f t="shared" si="2"/>
        <v>Yes</v>
      </c>
      <c r="O6" s="167"/>
      <c r="P6" s="167"/>
    </row>
    <row r="7" spans="1:16">
      <c r="A7" s="292">
        <f t="shared" si="0"/>
        <v>0</v>
      </c>
      <c r="B7" s="293">
        <v>4</v>
      </c>
      <c r="C7" s="286"/>
      <c r="D7" s="287"/>
      <c r="E7" s="288"/>
      <c r="F7" s="287"/>
      <c r="G7" s="289"/>
      <c r="H7" s="290"/>
      <c r="I7" s="291"/>
      <c r="J7" s="285"/>
      <c r="K7" s="285"/>
      <c r="L7" s="143">
        <f t="shared" si="1"/>
        <v>0</v>
      </c>
      <c r="M7" s="285"/>
      <c r="N7" s="250" t="str">
        <f t="shared" si="2"/>
        <v>Yes</v>
      </c>
      <c r="O7" s="167"/>
      <c r="P7" s="167"/>
    </row>
    <row r="8" spans="1:16">
      <c r="A8" s="292">
        <f t="shared" si="0"/>
        <v>0</v>
      </c>
      <c r="B8" s="293">
        <v>5</v>
      </c>
      <c r="C8" s="286"/>
      <c r="D8" s="287"/>
      <c r="E8" s="288"/>
      <c r="F8" s="287"/>
      <c r="G8" s="289"/>
      <c r="H8" s="290"/>
      <c r="I8" s="291"/>
      <c r="J8" s="285"/>
      <c r="K8" s="285"/>
      <c r="L8" s="143">
        <f t="shared" si="1"/>
        <v>0</v>
      </c>
      <c r="M8" s="285"/>
      <c r="N8" s="250" t="str">
        <f t="shared" si="2"/>
        <v>Yes</v>
      </c>
      <c r="O8" s="167"/>
      <c r="P8" s="167"/>
    </row>
    <row r="9" spans="1:16">
      <c r="A9" s="292">
        <f t="shared" si="0"/>
        <v>0</v>
      </c>
      <c r="B9" s="293">
        <v>6</v>
      </c>
      <c r="C9" s="286"/>
      <c r="D9" s="287"/>
      <c r="E9" s="288"/>
      <c r="F9" s="287"/>
      <c r="G9" s="289"/>
      <c r="H9" s="290"/>
      <c r="I9" s="291"/>
      <c r="J9" s="285"/>
      <c r="K9" s="285"/>
      <c r="L9" s="143">
        <f t="shared" si="1"/>
        <v>0</v>
      </c>
      <c r="M9" s="285"/>
      <c r="N9" s="250" t="str">
        <f t="shared" si="2"/>
        <v>Yes</v>
      </c>
      <c r="O9" s="167"/>
      <c r="P9" s="167"/>
    </row>
    <row r="10" spans="1:16">
      <c r="A10" s="292">
        <f t="shared" si="0"/>
        <v>0</v>
      </c>
      <c r="B10" s="293">
        <v>7</v>
      </c>
      <c r="C10" s="286"/>
      <c r="D10" s="287"/>
      <c r="E10" s="288"/>
      <c r="F10" s="287"/>
      <c r="G10" s="289"/>
      <c r="H10" s="290"/>
      <c r="I10" s="291"/>
      <c r="J10" s="285"/>
      <c r="K10" s="285"/>
      <c r="L10" s="143">
        <f t="shared" si="1"/>
        <v>0</v>
      </c>
      <c r="M10" s="285"/>
      <c r="N10" s="250" t="str">
        <f t="shared" si="2"/>
        <v>Yes</v>
      </c>
      <c r="O10" s="167"/>
      <c r="P10" s="167"/>
    </row>
    <row r="11" spans="1:16">
      <c r="A11" s="292">
        <f t="shared" si="0"/>
        <v>0</v>
      </c>
      <c r="B11" s="293">
        <v>8</v>
      </c>
      <c r="C11" s="286"/>
      <c r="D11" s="287"/>
      <c r="E11" s="288"/>
      <c r="F11" s="287"/>
      <c r="G11" s="289"/>
      <c r="H11" s="290"/>
      <c r="I11" s="291"/>
      <c r="J11" s="285"/>
      <c r="K11" s="285"/>
      <c r="L11" s="143">
        <f t="shared" si="1"/>
        <v>0</v>
      </c>
      <c r="M11" s="285"/>
      <c r="N11" s="250" t="str">
        <f t="shared" si="2"/>
        <v>Yes</v>
      </c>
      <c r="O11" s="167"/>
      <c r="P11" s="167"/>
    </row>
    <row r="12" spans="1:16">
      <c r="A12" s="145">
        <f t="shared" si="0"/>
        <v>0</v>
      </c>
      <c r="B12" s="165">
        <v>9</v>
      </c>
      <c r="C12" s="286"/>
      <c r="D12" s="287"/>
      <c r="E12" s="288"/>
      <c r="F12" s="287"/>
      <c r="G12" s="289"/>
      <c r="H12" s="290"/>
      <c r="I12" s="291"/>
      <c r="J12" s="285"/>
      <c r="K12" s="285"/>
      <c r="L12" s="143">
        <f t="shared" si="1"/>
        <v>0</v>
      </c>
      <c r="M12" s="285"/>
      <c r="N12" s="250" t="str">
        <f t="shared" si="2"/>
        <v>Yes</v>
      </c>
      <c r="O12" s="167"/>
      <c r="P12" s="167"/>
    </row>
    <row r="13" spans="1:16">
      <c r="A13" s="145">
        <f t="shared" si="0"/>
        <v>0</v>
      </c>
      <c r="B13" s="165">
        <v>10</v>
      </c>
      <c r="C13" s="286"/>
      <c r="D13" s="287"/>
      <c r="E13" s="288"/>
      <c r="F13" s="287"/>
      <c r="G13" s="289"/>
      <c r="H13" s="290"/>
      <c r="I13" s="291"/>
      <c r="J13" s="285"/>
      <c r="K13" s="285"/>
      <c r="L13" s="143">
        <f t="shared" si="1"/>
        <v>0</v>
      </c>
      <c r="M13" s="285"/>
      <c r="N13" s="250" t="str">
        <f t="shared" si="2"/>
        <v>Yes</v>
      </c>
      <c r="O13" s="167"/>
      <c r="P13" s="167"/>
    </row>
    <row r="14" spans="1:16">
      <c r="A14" s="145">
        <f t="shared" si="0"/>
        <v>0</v>
      </c>
      <c r="B14" s="165">
        <v>11</v>
      </c>
      <c r="C14" s="286"/>
      <c r="D14" s="287"/>
      <c r="E14" s="288"/>
      <c r="F14" s="287"/>
      <c r="G14" s="289"/>
      <c r="H14" s="290"/>
      <c r="I14" s="291"/>
      <c r="J14" s="285"/>
      <c r="K14" s="285"/>
      <c r="L14" s="143">
        <f t="shared" si="1"/>
        <v>0</v>
      </c>
      <c r="M14" s="285"/>
      <c r="N14" s="250" t="str">
        <f t="shared" si="2"/>
        <v>Yes</v>
      </c>
      <c r="O14" s="167"/>
      <c r="P14" s="167"/>
    </row>
    <row r="15" spans="1:16">
      <c r="A15" s="145">
        <f t="shared" si="0"/>
        <v>0</v>
      </c>
      <c r="B15" s="165">
        <v>12</v>
      </c>
      <c r="C15" s="286"/>
      <c r="D15" s="287"/>
      <c r="E15" s="288"/>
      <c r="F15" s="287"/>
      <c r="G15" s="289"/>
      <c r="H15" s="290"/>
      <c r="I15" s="291"/>
      <c r="J15" s="285"/>
      <c r="K15" s="285"/>
      <c r="L15" s="143">
        <f t="shared" si="1"/>
        <v>0</v>
      </c>
      <c r="M15" s="285"/>
      <c r="N15" s="250" t="str">
        <f t="shared" si="2"/>
        <v>Yes</v>
      </c>
      <c r="O15" s="167"/>
      <c r="P15" s="167"/>
    </row>
    <row r="16" spans="1:16">
      <c r="A16" s="145">
        <f t="shared" si="0"/>
        <v>0</v>
      </c>
      <c r="B16" s="165">
        <v>13</v>
      </c>
      <c r="C16" s="286"/>
      <c r="D16" s="287"/>
      <c r="E16" s="288"/>
      <c r="F16" s="287"/>
      <c r="G16" s="289"/>
      <c r="H16" s="290"/>
      <c r="I16" s="291"/>
      <c r="J16" s="285"/>
      <c r="K16" s="285"/>
      <c r="L16" s="143">
        <f t="shared" si="1"/>
        <v>0</v>
      </c>
      <c r="M16" s="285"/>
      <c r="N16" s="250" t="str">
        <f t="shared" si="2"/>
        <v>Yes</v>
      </c>
      <c r="O16" s="167"/>
      <c r="P16" s="167"/>
    </row>
    <row r="17" spans="1:16">
      <c r="A17" s="145">
        <f t="shared" si="0"/>
        <v>0</v>
      </c>
      <c r="B17" s="165">
        <v>14</v>
      </c>
      <c r="C17" s="286"/>
      <c r="D17" s="287"/>
      <c r="E17" s="288"/>
      <c r="F17" s="287"/>
      <c r="G17" s="289"/>
      <c r="H17" s="290"/>
      <c r="I17" s="291"/>
      <c r="J17" s="285"/>
      <c r="K17" s="285"/>
      <c r="L17" s="143">
        <f t="shared" si="1"/>
        <v>0</v>
      </c>
      <c r="M17" s="285"/>
      <c r="N17" s="250" t="str">
        <f t="shared" si="2"/>
        <v>Yes</v>
      </c>
      <c r="O17" s="167"/>
      <c r="P17" s="167"/>
    </row>
    <row r="18" spans="1:16">
      <c r="A18" s="145">
        <f t="shared" si="0"/>
        <v>0</v>
      </c>
      <c r="B18" s="165">
        <v>15</v>
      </c>
      <c r="C18" s="286"/>
      <c r="D18" s="287"/>
      <c r="E18" s="288"/>
      <c r="F18" s="287"/>
      <c r="G18" s="289"/>
      <c r="H18" s="290"/>
      <c r="I18" s="291"/>
      <c r="J18" s="285"/>
      <c r="K18" s="285"/>
      <c r="L18" s="143">
        <f t="shared" si="1"/>
        <v>0</v>
      </c>
      <c r="M18" s="285"/>
      <c r="N18" s="250" t="str">
        <f t="shared" si="2"/>
        <v>Yes</v>
      </c>
      <c r="O18" s="167"/>
      <c r="P18" s="167"/>
    </row>
    <row r="19" spans="1:16">
      <c r="A19" s="145">
        <f t="shared" si="0"/>
        <v>0</v>
      </c>
      <c r="B19" s="165">
        <v>16</v>
      </c>
      <c r="C19" s="286"/>
      <c r="D19" s="287"/>
      <c r="E19" s="288"/>
      <c r="F19" s="287"/>
      <c r="G19" s="289"/>
      <c r="H19" s="290"/>
      <c r="I19" s="291"/>
      <c r="J19" s="285"/>
      <c r="K19" s="285"/>
      <c r="L19" s="143">
        <f t="shared" si="1"/>
        <v>0</v>
      </c>
      <c r="M19" s="285"/>
      <c r="N19" s="250" t="str">
        <f t="shared" si="2"/>
        <v>Yes</v>
      </c>
      <c r="O19" s="167"/>
      <c r="P19" s="167"/>
    </row>
    <row r="20" spans="1:16">
      <c r="A20" s="145">
        <f t="shared" si="0"/>
        <v>0</v>
      </c>
      <c r="B20" s="165">
        <v>17</v>
      </c>
      <c r="C20" s="286"/>
      <c r="D20" s="287"/>
      <c r="E20" s="288"/>
      <c r="F20" s="287"/>
      <c r="G20" s="289"/>
      <c r="H20" s="290"/>
      <c r="I20" s="291"/>
      <c r="J20" s="285"/>
      <c r="K20" s="285"/>
      <c r="L20" s="143">
        <f t="shared" si="1"/>
        <v>0</v>
      </c>
      <c r="M20" s="285"/>
      <c r="N20" s="250" t="str">
        <f t="shared" si="2"/>
        <v>Yes</v>
      </c>
      <c r="P20" s="167"/>
    </row>
    <row r="21" spans="1:16">
      <c r="A21" s="145">
        <f t="shared" si="0"/>
        <v>0</v>
      </c>
      <c r="B21" s="165">
        <v>18</v>
      </c>
      <c r="C21" s="286"/>
      <c r="D21" s="287"/>
      <c r="E21" s="288"/>
      <c r="F21" s="287"/>
      <c r="G21" s="289"/>
      <c r="H21" s="290"/>
      <c r="I21" s="291"/>
      <c r="J21" s="285"/>
      <c r="K21" s="285"/>
      <c r="L21" s="143">
        <f t="shared" si="1"/>
        <v>0</v>
      </c>
      <c r="M21" s="285"/>
      <c r="N21" s="250" t="str">
        <f t="shared" si="2"/>
        <v>Yes</v>
      </c>
    </row>
    <row r="22" spans="1:16">
      <c r="A22" s="145">
        <f t="shared" si="0"/>
        <v>0</v>
      </c>
      <c r="B22" s="165">
        <v>19</v>
      </c>
      <c r="C22" s="286"/>
      <c r="D22" s="287"/>
      <c r="E22" s="288"/>
      <c r="F22" s="287"/>
      <c r="G22" s="289"/>
      <c r="H22" s="290"/>
      <c r="I22" s="291"/>
      <c r="J22" s="285"/>
      <c r="K22" s="285"/>
      <c r="L22" s="143">
        <f t="shared" si="1"/>
        <v>0</v>
      </c>
      <c r="M22" s="285"/>
      <c r="N22" s="250" t="str">
        <f t="shared" si="2"/>
        <v>Yes</v>
      </c>
    </row>
    <row r="23" spans="1:16" ht="13.5" thickBot="1">
      <c r="A23" s="145">
        <f t="shared" si="0"/>
        <v>0</v>
      </c>
      <c r="B23" s="165">
        <v>20</v>
      </c>
      <c r="C23" s="286"/>
      <c r="D23" s="287"/>
      <c r="E23" s="288"/>
      <c r="F23" s="287"/>
      <c r="G23" s="289"/>
      <c r="H23" s="290"/>
      <c r="I23" s="291"/>
      <c r="J23" s="285"/>
      <c r="K23" s="285"/>
      <c r="L23" s="143">
        <f t="shared" si="1"/>
        <v>0</v>
      </c>
      <c r="M23" s="285"/>
      <c r="N23" s="250" t="str">
        <f t="shared" si="2"/>
        <v>Yes</v>
      </c>
    </row>
    <row r="24" spans="1:16">
      <c r="A24" s="146">
        <f>SUM(A4:A23)</f>
        <v>0</v>
      </c>
      <c r="B24" s="165">
        <v>21</v>
      </c>
      <c r="C24" s="150" t="s">
        <v>43</v>
      </c>
      <c r="D24" s="156">
        <f>A24</f>
        <v>0</v>
      </c>
      <c r="E24" s="149"/>
      <c r="F24" s="149"/>
      <c r="G24" s="150" t="s">
        <v>149</v>
      </c>
      <c r="H24" s="151">
        <f>SUM(H4:H23)</f>
        <v>0</v>
      </c>
      <c r="I24" s="152"/>
      <c r="J24" s="150" t="s">
        <v>166</v>
      </c>
      <c r="K24" s="153">
        <f>SUM(K4:K23)</f>
        <v>0</v>
      </c>
    </row>
    <row r="25" spans="1:16" ht="13.5" thickBot="1">
      <c r="A25" s="147" t="s">
        <v>5</v>
      </c>
      <c r="B25" s="165">
        <v>22</v>
      </c>
      <c r="C25" s="30"/>
      <c r="D25" s="136"/>
      <c r="E25" s="30"/>
      <c r="F25" s="30"/>
      <c r="G25" s="30"/>
      <c r="H25" s="30"/>
      <c r="I25" s="30"/>
      <c r="J25" s="154" t="s">
        <v>165</v>
      </c>
      <c r="K25" s="155">
        <f>K24*12</f>
        <v>0</v>
      </c>
    </row>
    <row r="26" spans="1:16" ht="13.5" thickBot="1">
      <c r="A26" s="164"/>
      <c r="B26" s="165">
        <v>23</v>
      </c>
      <c r="D26" s="10"/>
      <c r="I26" s="132"/>
      <c r="J26" s="132"/>
    </row>
    <row r="27" spans="1:16">
      <c r="A27" s="164"/>
      <c r="B27" s="165">
        <v>24</v>
      </c>
      <c r="C27" s="152" t="s">
        <v>7</v>
      </c>
      <c r="D27" s="149"/>
      <c r="E27" s="157"/>
      <c r="F27" s="157"/>
      <c r="G27" s="148" t="s">
        <v>12</v>
      </c>
      <c r="H27" s="158" t="s">
        <v>13</v>
      </c>
      <c r="I27" s="132"/>
      <c r="J27" s="132"/>
      <c r="K27" s="4" t="e">
        <f>AVERAGE(K4:K15)</f>
        <v>#DIV/0!</v>
      </c>
    </row>
    <row r="28" spans="1:16">
      <c r="A28" s="164"/>
      <c r="B28" s="165">
        <v>25</v>
      </c>
      <c r="C28" s="16" t="s">
        <v>8</v>
      </c>
      <c r="D28" s="16"/>
      <c r="E28" s="159"/>
      <c r="F28" s="159"/>
      <c r="G28" s="280"/>
      <c r="H28" s="160">
        <f>G28*12</f>
        <v>0</v>
      </c>
      <c r="J28" s="4"/>
    </row>
    <row r="29" spans="1:16">
      <c r="A29" s="164"/>
      <c r="B29" s="165">
        <v>26</v>
      </c>
      <c r="C29" s="16" t="s">
        <v>9</v>
      </c>
      <c r="D29" s="16"/>
      <c r="E29" s="159"/>
      <c r="F29" s="159"/>
      <c r="G29" s="280"/>
      <c r="H29" s="160">
        <f>G29*12</f>
        <v>0</v>
      </c>
    </row>
    <row r="30" spans="1:16">
      <c r="A30" s="164"/>
      <c r="B30" s="165">
        <v>27</v>
      </c>
      <c r="C30" s="16" t="s">
        <v>10</v>
      </c>
      <c r="D30" s="16"/>
      <c r="E30" s="159"/>
      <c r="F30" s="159"/>
      <c r="G30" s="280"/>
      <c r="H30" s="160">
        <f>G30*12</f>
        <v>0</v>
      </c>
    </row>
    <row r="31" spans="1:16">
      <c r="A31" s="164"/>
      <c r="B31" s="165">
        <v>28</v>
      </c>
      <c r="C31" s="16" t="s">
        <v>11</v>
      </c>
      <c r="D31" s="16"/>
      <c r="E31" s="159"/>
      <c r="F31" s="159"/>
      <c r="G31" s="280"/>
      <c r="H31" s="160">
        <f>G31*12</f>
        <v>0</v>
      </c>
    </row>
    <row r="32" spans="1:16">
      <c r="A32" s="164"/>
      <c r="B32" s="165">
        <v>29</v>
      </c>
      <c r="C32" s="5" t="s">
        <v>6</v>
      </c>
      <c r="D32" s="5"/>
      <c r="E32" s="5"/>
      <c r="F32" s="5"/>
      <c r="G32" s="273"/>
      <c r="H32" s="161">
        <f>G32*12</f>
        <v>0</v>
      </c>
    </row>
    <row r="33" spans="1:13" ht="13.5" thickBot="1">
      <c r="A33" s="164"/>
      <c r="B33" s="165">
        <v>30</v>
      </c>
      <c r="C33" s="11" t="s">
        <v>4</v>
      </c>
      <c r="D33" s="30"/>
      <c r="E33" s="162"/>
      <c r="F33" s="162"/>
      <c r="G33" s="163">
        <f>SUM(G28:G32)</f>
        <v>0</v>
      </c>
      <c r="H33" s="155">
        <f>SUM(H28:H32)</f>
        <v>0</v>
      </c>
    </row>
    <row r="34" spans="1:13">
      <c r="D34" s="10"/>
    </row>
    <row r="35" spans="1:13">
      <c r="A35" s="164"/>
      <c r="B35" s="168"/>
      <c r="C35" s="169"/>
      <c r="D35" s="170"/>
      <c r="E35" s="164"/>
      <c r="F35" s="164"/>
      <c r="G35" s="164"/>
      <c r="H35" s="169"/>
      <c r="I35" s="171"/>
      <c r="J35" s="171"/>
      <c r="K35" s="169"/>
      <c r="L35" s="169"/>
      <c r="M35" s="172"/>
    </row>
    <row r="36" spans="1:13">
      <c r="A36" s="164"/>
      <c r="B36" s="168"/>
      <c r="C36" s="169"/>
      <c r="D36" s="170"/>
      <c r="E36" s="164"/>
      <c r="F36" s="164"/>
      <c r="G36" s="164"/>
      <c r="H36" s="169"/>
      <c r="I36" s="171"/>
      <c r="J36" s="171"/>
      <c r="K36" s="169"/>
      <c r="L36" s="169"/>
      <c r="M36" s="172"/>
    </row>
    <row r="37" spans="1:13">
      <c r="A37" s="164"/>
      <c r="B37" s="168"/>
      <c r="C37" s="169"/>
      <c r="D37" s="170"/>
      <c r="E37" s="164"/>
      <c r="F37" s="164"/>
      <c r="G37" s="164"/>
      <c r="H37" s="169"/>
      <c r="I37" s="171"/>
      <c r="J37" s="171"/>
      <c r="K37" s="169"/>
      <c r="L37" s="169"/>
      <c r="M37" s="172"/>
    </row>
    <row r="38" spans="1:13">
      <c r="A38" s="164"/>
      <c r="B38" s="168"/>
      <c r="C38" s="169"/>
      <c r="D38" s="170"/>
      <c r="E38" s="164"/>
      <c r="F38" s="164"/>
      <c r="G38" s="164"/>
      <c r="H38" s="169"/>
      <c r="I38" s="171"/>
      <c r="J38" s="171"/>
      <c r="K38" s="169"/>
      <c r="L38" s="169"/>
      <c r="M38" s="172"/>
    </row>
    <row r="39" spans="1:13">
      <c r="A39" s="164"/>
      <c r="B39" s="168"/>
      <c r="C39" s="169"/>
      <c r="D39" s="170"/>
      <c r="E39" s="164"/>
      <c r="F39" s="164"/>
      <c r="G39" s="164"/>
      <c r="H39" s="169"/>
      <c r="I39" s="171"/>
      <c r="J39" s="171"/>
      <c r="K39" s="169"/>
      <c r="L39" s="169"/>
      <c r="M39" s="172"/>
    </row>
    <row r="40" spans="1:13">
      <c r="A40" s="164"/>
      <c r="B40" s="168"/>
      <c r="C40" s="169"/>
      <c r="D40" s="170"/>
      <c r="E40" s="164"/>
      <c r="F40" s="164"/>
      <c r="G40" s="164"/>
      <c r="H40" s="169"/>
      <c r="I40" s="171"/>
      <c r="J40" s="171"/>
      <c r="K40" s="169"/>
      <c r="L40" s="169"/>
      <c r="M40" s="172"/>
    </row>
    <row r="41" spans="1:13">
      <c r="A41" s="164"/>
      <c r="B41" s="168"/>
      <c r="C41" s="169"/>
      <c r="D41" s="170"/>
      <c r="E41" s="164"/>
      <c r="F41" s="164"/>
      <c r="G41" s="164"/>
      <c r="H41" s="169"/>
      <c r="I41" s="171"/>
      <c r="J41" s="171"/>
      <c r="K41" s="169"/>
      <c r="L41" s="169"/>
      <c r="M41" s="172"/>
    </row>
    <row r="42" spans="1:13">
      <c r="A42" s="164"/>
      <c r="B42" s="168"/>
      <c r="C42" s="169"/>
      <c r="D42" s="170"/>
      <c r="E42" s="164"/>
      <c r="F42" s="164"/>
      <c r="G42" s="164"/>
      <c r="H42" s="169"/>
      <c r="I42" s="171"/>
      <c r="J42" s="171"/>
      <c r="K42" s="169"/>
      <c r="L42" s="169"/>
      <c r="M42" s="172"/>
    </row>
    <row r="43" spans="1:13">
      <c r="A43" s="164"/>
      <c r="B43" s="168"/>
      <c r="C43" s="169"/>
      <c r="D43" s="170"/>
      <c r="E43" s="164"/>
      <c r="F43" s="164"/>
      <c r="G43" s="164"/>
      <c r="H43" s="169"/>
      <c r="I43" s="171"/>
      <c r="J43" s="171"/>
      <c r="K43" s="169"/>
      <c r="L43" s="169"/>
      <c r="M43" s="172"/>
    </row>
    <row r="44" spans="1:13">
      <c r="A44" s="164"/>
      <c r="B44" s="168"/>
      <c r="C44" s="173"/>
      <c r="D44" s="164"/>
      <c r="E44" s="164"/>
      <c r="F44" s="164"/>
      <c r="G44" s="164"/>
      <c r="H44" s="174"/>
      <c r="I44" s="175"/>
      <c r="J44" s="175"/>
      <c r="K44" s="169"/>
      <c r="L44" s="169"/>
      <c r="M44" s="172"/>
    </row>
    <row r="45" spans="1:13">
      <c r="A45" s="164"/>
      <c r="B45" s="168"/>
      <c r="C45" s="169"/>
      <c r="D45" s="164"/>
      <c r="E45" s="164"/>
      <c r="F45" s="164"/>
      <c r="G45" s="164"/>
      <c r="H45" s="176"/>
      <c r="I45" s="167"/>
      <c r="J45" s="167"/>
      <c r="K45" s="169"/>
      <c r="L45" s="169"/>
      <c r="M45" s="172"/>
    </row>
    <row r="46" spans="1:13">
      <c r="A46" s="164"/>
      <c r="B46" s="168"/>
      <c r="C46" s="169"/>
      <c r="D46" s="164"/>
      <c r="E46" s="164"/>
      <c r="F46" s="164"/>
      <c r="G46" s="164"/>
      <c r="H46" s="169"/>
      <c r="I46" s="169"/>
      <c r="J46" s="169"/>
      <c r="K46" s="169"/>
      <c r="L46" s="169"/>
      <c r="M46" s="172"/>
    </row>
    <row r="47" spans="1:13">
      <c r="A47" s="164"/>
      <c r="B47" s="168"/>
      <c r="C47" s="173"/>
      <c r="D47" s="164"/>
      <c r="E47" s="164"/>
      <c r="F47" s="164"/>
      <c r="G47" s="164"/>
      <c r="H47" s="169"/>
      <c r="I47" s="169"/>
      <c r="J47" s="169"/>
      <c r="K47" s="169"/>
      <c r="L47" s="169"/>
      <c r="M47" s="172"/>
    </row>
    <row r="48" spans="1:13">
      <c r="A48" s="164"/>
      <c r="B48" s="168"/>
      <c r="C48" s="169"/>
      <c r="D48" s="164"/>
      <c r="E48" s="164"/>
      <c r="F48" s="164"/>
      <c r="G48" s="164"/>
      <c r="H48" s="169"/>
      <c r="I48" s="169"/>
      <c r="J48" s="169"/>
      <c r="K48" s="169"/>
      <c r="L48" s="169"/>
      <c r="M48" s="172"/>
    </row>
    <row r="49" spans="1:13">
      <c r="A49" s="164"/>
      <c r="B49" s="168"/>
      <c r="C49" s="169"/>
      <c r="D49" s="164"/>
      <c r="E49" s="164"/>
      <c r="F49" s="164"/>
      <c r="G49" s="164"/>
      <c r="H49" s="169"/>
      <c r="I49" s="169"/>
      <c r="J49" s="169"/>
      <c r="K49" s="169"/>
      <c r="L49" s="169"/>
      <c r="M49" s="172"/>
    </row>
    <row r="50" spans="1:13">
      <c r="A50" s="164"/>
      <c r="B50" s="168"/>
      <c r="C50" s="169"/>
      <c r="D50" s="164"/>
      <c r="E50" s="164"/>
      <c r="F50" s="177"/>
      <c r="G50" s="178"/>
      <c r="H50" s="169"/>
      <c r="I50" s="169"/>
      <c r="J50" s="169"/>
      <c r="K50" s="169"/>
      <c r="L50" s="169"/>
      <c r="M50" s="172"/>
    </row>
    <row r="51" spans="1:13">
      <c r="A51" s="164"/>
      <c r="B51" s="168"/>
      <c r="C51" s="169"/>
      <c r="D51" s="164"/>
      <c r="E51" s="164"/>
      <c r="F51" s="164"/>
      <c r="G51" s="164"/>
      <c r="H51" s="169"/>
      <c r="I51" s="169"/>
      <c r="J51" s="169"/>
      <c r="K51" s="169"/>
      <c r="L51" s="169"/>
      <c r="M51" s="172"/>
    </row>
    <row r="52" spans="1:13">
      <c r="A52" s="164"/>
      <c r="B52" s="168"/>
      <c r="C52" s="169"/>
      <c r="D52" s="164"/>
      <c r="E52" s="164"/>
      <c r="F52" s="164"/>
      <c r="G52" s="164"/>
      <c r="H52" s="169"/>
      <c r="I52" s="169"/>
      <c r="J52" s="169"/>
      <c r="K52" s="169"/>
      <c r="L52" s="169"/>
      <c r="M52" s="172"/>
    </row>
    <row r="53" spans="1:13">
      <c r="A53" s="164"/>
      <c r="B53" s="168"/>
      <c r="C53" s="173"/>
      <c r="D53" s="164"/>
      <c r="E53" s="164"/>
      <c r="F53" s="164"/>
      <c r="G53" s="164"/>
      <c r="H53" s="169"/>
      <c r="I53" s="169"/>
      <c r="J53" s="169"/>
      <c r="K53" s="169"/>
      <c r="L53" s="169"/>
      <c r="M53" s="172"/>
    </row>
    <row r="54" spans="1:13">
      <c r="A54" s="164"/>
      <c r="B54" s="168"/>
      <c r="C54" s="169"/>
      <c r="D54" s="164"/>
      <c r="E54" s="164"/>
      <c r="F54" s="164"/>
      <c r="G54" s="181"/>
      <c r="H54" s="167"/>
      <c r="I54" s="167"/>
      <c r="J54" s="167"/>
      <c r="K54" s="167"/>
      <c r="L54" s="172"/>
      <c r="M54" s="172"/>
    </row>
    <row r="55" spans="1:13">
      <c r="A55" s="164"/>
      <c r="B55" s="168"/>
      <c r="C55" s="169"/>
      <c r="D55" s="164"/>
      <c r="E55" s="164"/>
      <c r="F55" s="164"/>
      <c r="G55" s="181"/>
      <c r="H55" s="167"/>
      <c r="I55" s="167"/>
      <c r="J55" s="167"/>
      <c r="K55" s="167"/>
      <c r="L55" s="172"/>
      <c r="M55" s="172"/>
    </row>
    <row r="56" spans="1:13">
      <c r="A56" s="164"/>
      <c r="B56" s="168"/>
      <c r="C56" s="169"/>
      <c r="D56" s="164"/>
      <c r="E56" s="164"/>
      <c r="F56" s="164"/>
      <c r="G56" s="164"/>
      <c r="H56" s="169"/>
      <c r="I56" s="167"/>
      <c r="J56" s="167"/>
      <c r="K56" s="167"/>
      <c r="L56" s="172"/>
      <c r="M56" s="172"/>
    </row>
    <row r="57" spans="1:13">
      <c r="A57" s="164"/>
      <c r="B57" s="168"/>
      <c r="C57" s="169"/>
      <c r="D57" s="164"/>
      <c r="E57" s="164"/>
      <c r="F57" s="164"/>
      <c r="G57" s="164"/>
      <c r="H57" s="169"/>
      <c r="I57" s="169"/>
      <c r="J57" s="169"/>
      <c r="K57" s="169"/>
      <c r="L57" s="172"/>
      <c r="M57" s="172"/>
    </row>
    <row r="58" spans="1:13">
      <c r="A58" s="164"/>
      <c r="B58" s="168"/>
      <c r="C58" s="173"/>
      <c r="D58" s="164"/>
      <c r="E58" s="164"/>
      <c r="F58" s="164"/>
      <c r="G58" s="164"/>
      <c r="H58" s="169"/>
      <c r="I58" s="169"/>
      <c r="J58" s="169"/>
      <c r="K58" s="169"/>
      <c r="L58" s="172"/>
      <c r="M58" s="172"/>
    </row>
    <row r="59" spans="1:13">
      <c r="A59" s="164"/>
      <c r="B59" s="168"/>
      <c r="C59" s="179"/>
      <c r="D59" s="164"/>
      <c r="E59" s="164"/>
      <c r="F59" s="164"/>
      <c r="G59" s="164"/>
      <c r="H59" s="164"/>
      <c r="I59" s="171"/>
      <c r="J59" s="171"/>
      <c r="K59" s="171"/>
      <c r="L59" s="180"/>
      <c r="M59" s="172"/>
    </row>
    <row r="60" spans="1:13">
      <c r="A60" s="164"/>
      <c r="B60" s="168"/>
      <c r="C60" s="169"/>
      <c r="D60" s="164"/>
      <c r="E60" s="164"/>
      <c r="F60" s="164"/>
      <c r="G60" s="181"/>
      <c r="H60" s="167"/>
      <c r="I60" s="167"/>
      <c r="J60" s="167"/>
      <c r="K60" s="167"/>
      <c r="L60" s="172"/>
      <c r="M60" s="172"/>
    </row>
    <row r="61" spans="1:13">
      <c r="A61" s="164"/>
      <c r="B61" s="168"/>
      <c r="C61" s="169"/>
      <c r="D61" s="164"/>
      <c r="E61" s="164"/>
      <c r="F61" s="164"/>
      <c r="G61" s="181"/>
      <c r="H61" s="167"/>
      <c r="I61" s="167"/>
      <c r="J61" s="167"/>
      <c r="K61" s="167"/>
      <c r="L61" s="172"/>
      <c r="M61" s="172"/>
    </row>
    <row r="62" spans="1:13">
      <c r="A62" s="164"/>
      <c r="B62" s="168"/>
      <c r="C62" s="169"/>
      <c r="D62" s="164"/>
      <c r="E62" s="164"/>
      <c r="F62" s="164"/>
      <c r="G62" s="181"/>
      <c r="H62" s="167"/>
      <c r="I62" s="167"/>
      <c r="J62" s="167"/>
      <c r="K62" s="167"/>
      <c r="L62" s="172"/>
      <c r="M62" s="172"/>
    </row>
    <row r="63" spans="1:13">
      <c r="A63" s="164"/>
      <c r="B63" s="168"/>
      <c r="C63" s="169"/>
      <c r="D63" s="164"/>
      <c r="E63" s="164"/>
      <c r="F63" s="164"/>
      <c r="G63" s="181"/>
      <c r="H63" s="167"/>
      <c r="I63" s="167"/>
      <c r="J63" s="167"/>
      <c r="K63" s="167"/>
      <c r="L63" s="172"/>
      <c r="M63" s="172"/>
    </row>
    <row r="64" spans="1:13">
      <c r="A64" s="164"/>
      <c r="B64" s="168"/>
      <c r="C64" s="169"/>
      <c r="D64" s="164"/>
      <c r="E64" s="164"/>
      <c r="F64" s="164"/>
      <c r="G64" s="181"/>
      <c r="H64" s="167"/>
      <c r="I64" s="167"/>
      <c r="J64" s="167"/>
      <c r="K64" s="167"/>
      <c r="L64" s="172"/>
      <c r="M64" s="172"/>
    </row>
    <row r="65" spans="1:21">
      <c r="A65" s="164"/>
      <c r="B65" s="168"/>
      <c r="C65" s="169"/>
      <c r="D65" s="164"/>
      <c r="E65" s="164"/>
      <c r="F65" s="164"/>
      <c r="G65" s="164"/>
      <c r="H65" s="169"/>
      <c r="I65" s="167"/>
      <c r="J65" s="167"/>
      <c r="K65" s="167"/>
      <c r="L65" s="172"/>
      <c r="M65" s="172"/>
    </row>
    <row r="66" spans="1:21">
      <c r="A66" s="164"/>
      <c r="B66" s="168"/>
      <c r="C66" s="169"/>
      <c r="D66" s="164"/>
      <c r="E66" s="164"/>
      <c r="F66" s="164"/>
      <c r="G66" s="164"/>
      <c r="H66" s="169"/>
      <c r="I66" s="169"/>
      <c r="J66" s="169"/>
      <c r="K66" s="169"/>
      <c r="L66" s="172"/>
      <c r="M66" s="172"/>
    </row>
    <row r="67" spans="1:21">
      <c r="A67" s="164"/>
      <c r="B67" s="168"/>
      <c r="C67" s="173"/>
      <c r="D67" s="164"/>
      <c r="E67" s="164"/>
      <c r="F67" s="164"/>
      <c r="G67" s="164"/>
      <c r="H67" s="169"/>
      <c r="I67" s="169"/>
      <c r="J67" s="169"/>
      <c r="K67" s="169"/>
      <c r="L67" s="172"/>
      <c r="M67" s="172"/>
    </row>
    <row r="68" spans="1:21">
      <c r="A68" s="164"/>
      <c r="B68" s="168"/>
      <c r="C68" s="179"/>
      <c r="D68" s="164"/>
      <c r="E68" s="164"/>
      <c r="F68" s="164"/>
      <c r="G68" s="164"/>
      <c r="H68" s="164"/>
      <c r="I68" s="171"/>
      <c r="J68" s="171"/>
      <c r="K68" s="171"/>
      <c r="L68" s="180"/>
      <c r="M68" s="172"/>
    </row>
    <row r="69" spans="1:21">
      <c r="A69" s="164"/>
      <c r="B69" s="168"/>
      <c r="C69" s="169"/>
      <c r="D69" s="164"/>
      <c r="E69" s="164"/>
      <c r="F69" s="164"/>
      <c r="G69" s="181"/>
      <c r="H69" s="167"/>
      <c r="I69" s="167"/>
      <c r="J69" s="167"/>
      <c r="K69" s="167"/>
      <c r="L69" s="172"/>
      <c r="M69" s="172"/>
    </row>
    <row r="70" spans="1:21">
      <c r="A70" s="164"/>
      <c r="B70" s="168"/>
      <c r="C70" s="169"/>
      <c r="D70" s="164"/>
      <c r="E70" s="164"/>
      <c r="F70" s="164"/>
      <c r="G70" s="181"/>
      <c r="H70" s="167"/>
      <c r="I70" s="167"/>
      <c r="J70" s="167"/>
      <c r="K70" s="167"/>
      <c r="L70" s="172"/>
      <c r="M70" s="172"/>
    </row>
    <row r="71" spans="1:21">
      <c r="A71" s="164"/>
      <c r="B71" s="168"/>
      <c r="C71" s="169"/>
      <c r="D71" s="164"/>
      <c r="E71" s="164"/>
      <c r="F71" s="164"/>
      <c r="G71" s="181"/>
      <c r="H71" s="167"/>
      <c r="I71" s="167"/>
      <c r="J71" s="167"/>
      <c r="K71" s="167"/>
      <c r="L71" s="172"/>
      <c r="M71" s="172"/>
    </row>
    <row r="72" spans="1:21">
      <c r="A72" s="164"/>
      <c r="B72" s="168"/>
      <c r="C72" s="169"/>
      <c r="D72" s="164"/>
      <c r="E72" s="164"/>
      <c r="F72" s="164"/>
      <c r="G72" s="181"/>
      <c r="H72" s="167"/>
      <c r="I72" s="167"/>
      <c r="J72" s="167"/>
      <c r="K72" s="167"/>
      <c r="L72" s="172"/>
      <c r="M72" s="172"/>
    </row>
    <row r="73" spans="1:21">
      <c r="A73" s="164"/>
      <c r="B73" s="168"/>
      <c r="C73" s="169"/>
      <c r="D73" s="164"/>
      <c r="E73" s="164"/>
      <c r="F73" s="164"/>
      <c r="G73" s="181"/>
      <c r="H73" s="167"/>
      <c r="I73" s="167"/>
      <c r="J73" s="167"/>
      <c r="K73" s="167"/>
      <c r="L73" s="172"/>
      <c r="M73" s="172"/>
    </row>
    <row r="74" spans="1:21">
      <c r="A74" s="164"/>
      <c r="B74" s="168"/>
      <c r="C74" s="169"/>
      <c r="D74" s="164"/>
      <c r="E74" s="164"/>
      <c r="F74" s="164"/>
      <c r="G74" s="164"/>
      <c r="H74" s="169"/>
      <c r="I74" s="167"/>
      <c r="J74" s="167"/>
      <c r="K74" s="167"/>
      <c r="L74" s="167"/>
      <c r="M74" s="172"/>
    </row>
    <row r="75" spans="1:21">
      <c r="A75" s="164"/>
      <c r="B75" s="168"/>
      <c r="C75" s="169"/>
      <c r="D75" s="164"/>
      <c r="E75" s="164"/>
      <c r="F75" s="164"/>
      <c r="G75" s="164"/>
      <c r="H75" s="169"/>
      <c r="I75" s="169"/>
      <c r="J75" s="169"/>
      <c r="K75" s="169"/>
      <c r="L75" s="169"/>
      <c r="M75" s="172"/>
    </row>
    <row r="76" spans="1:21">
      <c r="A76" s="164"/>
      <c r="B76" s="168"/>
      <c r="C76" s="179"/>
      <c r="D76" s="164"/>
      <c r="E76" s="164"/>
      <c r="F76" s="164"/>
      <c r="G76" s="164"/>
      <c r="H76" s="164"/>
      <c r="I76" s="171"/>
      <c r="J76" s="171"/>
      <c r="K76" s="171"/>
      <c r="L76" s="169"/>
      <c r="M76" s="172"/>
    </row>
    <row r="77" spans="1:21">
      <c r="A77" s="164"/>
      <c r="B77" s="168"/>
      <c r="C77" s="169"/>
      <c r="D77" s="164"/>
      <c r="E77" s="164"/>
      <c r="F77" s="164"/>
      <c r="G77" s="181"/>
      <c r="H77" s="167"/>
      <c r="I77" s="167"/>
      <c r="J77" s="167"/>
      <c r="K77" s="167"/>
      <c r="L77" s="169"/>
      <c r="M77" s="172"/>
    </row>
    <row r="78" spans="1:21">
      <c r="A78" s="164"/>
      <c r="B78" s="168"/>
      <c r="C78" s="169"/>
      <c r="D78" s="164"/>
      <c r="E78" s="164"/>
      <c r="F78" s="164"/>
      <c r="G78" s="181"/>
      <c r="H78" s="167"/>
      <c r="I78" s="167"/>
      <c r="J78" s="167"/>
      <c r="K78" s="167"/>
      <c r="L78" s="169"/>
      <c r="M78" s="172"/>
    </row>
    <row r="79" spans="1:21">
      <c r="A79" s="164"/>
      <c r="B79" s="168"/>
      <c r="C79" s="169"/>
      <c r="D79" s="164"/>
      <c r="E79" s="164"/>
      <c r="F79" s="164"/>
      <c r="G79" s="181"/>
      <c r="H79" s="167"/>
      <c r="I79" s="167"/>
      <c r="J79" s="167"/>
      <c r="K79" s="167"/>
      <c r="L79" s="169"/>
      <c r="M79" s="172"/>
    </row>
    <row r="80" spans="1:21">
      <c r="A80" s="164"/>
      <c r="B80" s="168"/>
      <c r="C80" s="169"/>
      <c r="D80" s="164"/>
      <c r="E80" s="164"/>
      <c r="F80" s="164"/>
      <c r="G80" s="181"/>
      <c r="H80" s="167"/>
      <c r="I80" s="167"/>
      <c r="J80" s="167"/>
      <c r="K80" s="167"/>
      <c r="L80" s="169"/>
      <c r="M80" s="172"/>
      <c r="T80" s="164"/>
      <c r="U80" s="164"/>
    </row>
    <row r="81" spans="1:21">
      <c r="A81" s="164"/>
      <c r="B81" s="168"/>
      <c r="C81" s="169"/>
      <c r="D81" s="164"/>
      <c r="E81" s="164"/>
      <c r="F81" s="164"/>
      <c r="G81" s="164"/>
      <c r="H81" s="167"/>
      <c r="I81" s="167"/>
      <c r="J81" s="167"/>
      <c r="K81" s="167"/>
      <c r="L81" s="169"/>
      <c r="M81" s="172"/>
      <c r="S81" s="174"/>
      <c r="T81" s="167"/>
      <c r="U81" s="167"/>
    </row>
    <row r="82" spans="1:21">
      <c r="A82" s="164"/>
      <c r="B82" s="168"/>
      <c r="C82" s="169"/>
      <c r="D82" s="164"/>
      <c r="E82" s="164"/>
      <c r="F82" s="164"/>
      <c r="G82" s="164"/>
      <c r="H82" s="169"/>
      <c r="I82" s="167"/>
      <c r="J82" s="167"/>
      <c r="K82" s="167"/>
      <c r="L82" s="169"/>
      <c r="M82" s="172"/>
    </row>
    <row r="83" spans="1:21">
      <c r="A83" s="164"/>
      <c r="B83" s="168"/>
      <c r="C83" s="169"/>
      <c r="D83" s="164"/>
      <c r="E83" s="164"/>
      <c r="F83" s="164"/>
      <c r="G83" s="164"/>
      <c r="H83" s="169"/>
      <c r="I83" s="169"/>
      <c r="J83" s="169"/>
      <c r="K83" s="169"/>
      <c r="L83" s="169"/>
      <c r="M83" s="172"/>
    </row>
    <row r="84" spans="1:21">
      <c r="A84" s="164"/>
      <c r="B84" s="168"/>
      <c r="C84" s="173"/>
      <c r="D84" s="164"/>
      <c r="E84" s="164"/>
      <c r="F84" s="164"/>
      <c r="G84" s="164"/>
      <c r="H84" s="169"/>
      <c r="I84" s="169"/>
      <c r="J84" s="169"/>
      <c r="K84" s="169"/>
      <c r="L84" s="169"/>
      <c r="M84" s="172"/>
    </row>
    <row r="85" spans="1:21">
      <c r="A85" s="164"/>
      <c r="B85" s="168"/>
      <c r="C85" s="179"/>
      <c r="D85" s="164"/>
      <c r="E85" s="164"/>
      <c r="F85" s="164"/>
      <c r="G85" s="164"/>
      <c r="H85" s="164"/>
      <c r="I85" s="171"/>
      <c r="J85" s="171"/>
      <c r="K85" s="171"/>
      <c r="L85" s="169"/>
      <c r="M85" s="172"/>
    </row>
    <row r="86" spans="1:21">
      <c r="A86" s="164"/>
      <c r="B86" s="168"/>
      <c r="C86" s="169"/>
      <c r="D86" s="164"/>
      <c r="E86" s="164"/>
      <c r="F86" s="164"/>
      <c r="G86" s="181"/>
      <c r="H86" s="167"/>
      <c r="I86" s="167"/>
      <c r="J86" s="167"/>
      <c r="K86" s="167"/>
      <c r="L86" s="169"/>
      <c r="M86" s="172"/>
    </row>
    <row r="87" spans="1:21">
      <c r="A87" s="164"/>
      <c r="B87" s="168"/>
      <c r="C87" s="169"/>
      <c r="D87" s="164"/>
      <c r="E87" s="164"/>
      <c r="F87" s="164"/>
      <c r="G87" s="181"/>
      <c r="H87" s="167"/>
      <c r="I87" s="167"/>
      <c r="J87" s="167"/>
      <c r="K87" s="167"/>
      <c r="L87" s="169"/>
      <c r="M87" s="172"/>
    </row>
    <row r="88" spans="1:21">
      <c r="A88" s="164"/>
      <c r="B88" s="168"/>
      <c r="C88" s="169"/>
      <c r="D88" s="164"/>
      <c r="E88" s="164"/>
      <c r="F88" s="164"/>
      <c r="G88" s="181"/>
      <c r="H88" s="167"/>
      <c r="I88" s="167"/>
      <c r="J88" s="167"/>
      <c r="K88" s="167"/>
      <c r="L88" s="169"/>
      <c r="M88" s="172"/>
    </row>
    <row r="89" spans="1:21">
      <c r="A89" s="164"/>
      <c r="B89" s="168"/>
      <c r="C89" s="169"/>
      <c r="D89" s="164"/>
      <c r="E89" s="164"/>
      <c r="F89" s="164"/>
      <c r="G89" s="181"/>
      <c r="H89" s="167"/>
      <c r="I89" s="167"/>
      <c r="J89" s="167"/>
      <c r="K89" s="167"/>
      <c r="L89" s="169"/>
      <c r="M89" s="172"/>
    </row>
    <row r="90" spans="1:21">
      <c r="A90" s="164"/>
      <c r="B90" s="168"/>
      <c r="C90" s="169"/>
      <c r="D90" s="164"/>
      <c r="E90" s="164"/>
      <c r="F90" s="164"/>
      <c r="G90" s="181"/>
      <c r="H90" s="167"/>
      <c r="I90" s="167"/>
      <c r="J90" s="167"/>
      <c r="K90" s="167"/>
      <c r="L90" s="169"/>
      <c r="M90" s="172"/>
    </row>
    <row r="91" spans="1:21">
      <c r="A91" s="164"/>
      <c r="B91" s="168"/>
      <c r="C91" s="169"/>
      <c r="D91" s="164"/>
      <c r="E91" s="164"/>
      <c r="F91" s="164"/>
      <c r="G91" s="164"/>
      <c r="H91" s="169"/>
      <c r="I91" s="167"/>
      <c r="J91" s="167"/>
      <c r="K91" s="167"/>
      <c r="L91" s="169"/>
      <c r="M91" s="172"/>
    </row>
    <row r="92" spans="1:21">
      <c r="A92" s="164"/>
      <c r="B92" s="168"/>
      <c r="C92" s="169"/>
      <c r="D92" s="164"/>
      <c r="E92" s="164"/>
      <c r="F92" s="164"/>
      <c r="G92" s="164"/>
      <c r="H92" s="169"/>
      <c r="I92" s="169"/>
      <c r="J92" s="169"/>
      <c r="K92" s="169"/>
      <c r="L92" s="169"/>
      <c r="M92" s="172"/>
    </row>
    <row r="93" spans="1:21">
      <c r="A93" s="164"/>
      <c r="B93" s="168"/>
      <c r="C93" s="169"/>
      <c r="D93" s="164"/>
      <c r="E93" s="176"/>
      <c r="F93" s="181"/>
      <c r="G93" s="169"/>
      <c r="H93" s="169"/>
      <c r="I93" s="229"/>
      <c r="J93" s="229"/>
      <c r="K93" s="229"/>
      <c r="L93" s="229"/>
      <c r="M93" s="172"/>
    </row>
    <row r="94" spans="1:21">
      <c r="A94" s="164"/>
      <c r="B94" s="168"/>
      <c r="C94" s="169"/>
      <c r="D94" s="170"/>
      <c r="E94" s="164"/>
      <c r="F94" s="164"/>
      <c r="G94" s="164"/>
      <c r="H94" s="169"/>
      <c r="I94" s="230"/>
      <c r="J94" s="230"/>
      <c r="K94" s="231"/>
      <c r="L94" s="229"/>
      <c r="M94" s="172"/>
    </row>
    <row r="95" spans="1:21">
      <c r="A95" s="164"/>
      <c r="B95" s="168"/>
      <c r="C95" s="173"/>
      <c r="D95" s="164"/>
      <c r="E95" s="164"/>
      <c r="F95" s="164"/>
      <c r="G95" s="164"/>
      <c r="H95" s="174"/>
      <c r="I95" s="231"/>
      <c r="J95" s="231"/>
      <c r="K95" s="232"/>
      <c r="L95" s="229"/>
      <c r="M95" s="172"/>
    </row>
    <row r="96" spans="1:21">
      <c r="A96" s="164"/>
      <c r="B96" s="168"/>
      <c r="C96" s="169"/>
      <c r="D96" s="164"/>
      <c r="E96" s="164"/>
      <c r="F96" s="164"/>
      <c r="G96" s="164"/>
      <c r="H96" s="176"/>
      <c r="I96" s="233"/>
      <c r="J96" s="233"/>
      <c r="K96" s="229"/>
      <c r="L96" s="229"/>
      <c r="M96" s="172"/>
    </row>
    <row r="97" spans="1:13">
      <c r="A97" s="164"/>
      <c r="B97" s="168"/>
      <c r="C97" s="169"/>
      <c r="D97" s="164"/>
      <c r="E97" s="164"/>
      <c r="F97" s="164"/>
      <c r="G97" s="164"/>
      <c r="H97" s="169"/>
      <c r="I97" s="229"/>
      <c r="J97" s="229"/>
      <c r="K97" s="229"/>
      <c r="L97" s="229"/>
      <c r="M97" s="172"/>
    </row>
    <row r="98" spans="1:13">
      <c r="A98" s="164"/>
      <c r="B98" s="168"/>
      <c r="C98" s="173"/>
      <c r="D98" s="164"/>
      <c r="E98" s="164"/>
      <c r="F98" s="164"/>
      <c r="G98" s="164"/>
      <c r="H98" s="169"/>
      <c r="I98" s="234"/>
      <c r="J98" s="234"/>
      <c r="K98" s="233"/>
      <c r="L98" s="229"/>
      <c r="M98" s="172"/>
    </row>
    <row r="99" spans="1:13">
      <c r="A99" s="164"/>
      <c r="B99" s="168"/>
      <c r="C99" s="169"/>
      <c r="D99" s="164"/>
      <c r="E99" s="164"/>
      <c r="F99" s="164"/>
      <c r="G99" s="164"/>
      <c r="H99" s="169"/>
      <c r="I99" s="233"/>
      <c r="J99" s="233"/>
      <c r="K99" s="233"/>
      <c r="L99" s="229"/>
      <c r="M99" s="172"/>
    </row>
    <row r="100" spans="1:13">
      <c r="A100" s="164"/>
      <c r="B100" s="168"/>
      <c r="C100" s="169"/>
      <c r="D100" s="164"/>
      <c r="E100" s="164"/>
      <c r="F100" s="164"/>
      <c r="G100" s="164"/>
      <c r="H100" s="169"/>
      <c r="I100" s="233"/>
      <c r="J100" s="233"/>
      <c r="K100" s="233"/>
      <c r="L100" s="229"/>
      <c r="M100" s="172"/>
    </row>
    <row r="101" spans="1:13">
      <c r="A101" s="164"/>
      <c r="B101" s="168"/>
      <c r="C101" s="169"/>
      <c r="D101" s="164"/>
      <c r="E101" s="164"/>
      <c r="F101" s="177"/>
      <c r="G101" s="178"/>
      <c r="H101" s="169"/>
      <c r="I101" s="233"/>
      <c r="J101" s="233"/>
      <c r="K101" s="233"/>
      <c r="L101" s="229"/>
      <c r="M101" s="172"/>
    </row>
    <row r="102" spans="1:13">
      <c r="A102" s="164"/>
      <c r="B102" s="168"/>
      <c r="C102" s="169"/>
      <c r="D102" s="164"/>
      <c r="E102" s="164"/>
      <c r="F102" s="164"/>
      <c r="G102" s="164"/>
      <c r="H102" s="169"/>
      <c r="I102" s="167"/>
      <c r="J102" s="167"/>
      <c r="K102" s="167"/>
      <c r="L102" s="169"/>
      <c r="M102" s="172"/>
    </row>
    <row r="103" spans="1:13">
      <c r="A103" s="164"/>
      <c r="B103" s="168"/>
      <c r="C103" s="169"/>
      <c r="D103" s="164"/>
      <c r="E103" s="164"/>
      <c r="F103" s="164"/>
      <c r="G103" s="164"/>
      <c r="H103" s="169"/>
      <c r="I103" s="167"/>
      <c r="J103" s="167"/>
      <c r="K103" s="167"/>
      <c r="L103" s="169"/>
      <c r="M103" s="172"/>
    </row>
    <row r="104" spans="1:13">
      <c r="A104" s="164"/>
      <c r="B104" s="168"/>
      <c r="C104" s="173"/>
      <c r="D104" s="164"/>
      <c r="E104" s="164"/>
      <c r="F104" s="164"/>
      <c r="G104" s="164"/>
      <c r="H104" s="169"/>
      <c r="I104" s="167"/>
      <c r="J104" s="167"/>
      <c r="K104" s="169"/>
      <c r="L104" s="169"/>
      <c r="M104" s="172"/>
    </row>
    <row r="105" spans="1:13">
      <c r="A105" s="164"/>
      <c r="B105" s="168"/>
      <c r="C105" s="169"/>
      <c r="D105" s="164"/>
      <c r="E105" s="164"/>
      <c r="F105" s="164"/>
      <c r="G105" s="164"/>
      <c r="H105" s="169"/>
      <c r="I105" s="169"/>
      <c r="J105" s="169"/>
      <c r="K105" s="169"/>
      <c r="L105" s="169"/>
      <c r="M105" s="172"/>
    </row>
    <row r="106" spans="1:13">
      <c r="A106" s="164"/>
      <c r="B106" s="168"/>
      <c r="C106" s="169"/>
      <c r="D106" s="164"/>
      <c r="E106" s="164"/>
      <c r="F106" s="164"/>
      <c r="G106" s="164"/>
      <c r="H106" s="169"/>
      <c r="I106" s="169"/>
      <c r="J106" s="169"/>
      <c r="K106" s="169"/>
      <c r="L106" s="169"/>
      <c r="M106" s="172"/>
    </row>
    <row r="107" spans="1:13">
      <c r="A107" s="164"/>
      <c r="B107" s="168"/>
      <c r="C107" s="169"/>
      <c r="D107" s="164"/>
      <c r="E107" s="164"/>
      <c r="F107" s="164"/>
      <c r="G107" s="164"/>
      <c r="H107" s="169"/>
      <c r="I107" s="169"/>
      <c r="J107" s="169"/>
      <c r="K107" s="169"/>
      <c r="L107" s="169"/>
      <c r="M107" s="172"/>
    </row>
    <row r="108" spans="1:13">
      <c r="A108" s="164"/>
      <c r="B108" s="168"/>
      <c r="C108" s="169"/>
      <c r="D108" s="164"/>
      <c r="E108" s="164"/>
      <c r="F108" s="164"/>
      <c r="G108" s="164"/>
      <c r="H108" s="169"/>
      <c r="I108" s="169"/>
      <c r="J108" s="169"/>
      <c r="K108" s="169"/>
      <c r="L108" s="169"/>
      <c r="M108" s="172"/>
    </row>
    <row r="109" spans="1:13">
      <c r="A109" s="164"/>
      <c r="B109" s="168"/>
      <c r="C109" s="169"/>
      <c r="D109" s="164"/>
      <c r="E109" s="164"/>
      <c r="F109" s="164"/>
      <c r="G109" s="164"/>
      <c r="H109" s="169"/>
      <c r="I109" s="169"/>
      <c r="J109" s="169"/>
      <c r="K109" s="169"/>
      <c r="L109" s="169"/>
      <c r="M109" s="172"/>
    </row>
    <row r="110" spans="1:13">
      <c r="A110" s="164"/>
      <c r="B110" s="168"/>
      <c r="C110" s="169"/>
      <c r="D110" s="164"/>
      <c r="E110" s="164"/>
      <c r="F110" s="164"/>
      <c r="G110" s="164"/>
      <c r="H110" s="169"/>
      <c r="I110" s="169"/>
      <c r="J110" s="169"/>
      <c r="K110" s="169"/>
      <c r="L110" s="169"/>
      <c r="M110" s="172"/>
    </row>
    <row r="111" spans="1:13">
      <c r="A111" s="164"/>
      <c r="B111" s="168"/>
      <c r="C111" s="169"/>
      <c r="D111" s="164"/>
      <c r="E111" s="164"/>
      <c r="F111" s="164"/>
      <c r="G111" s="164"/>
      <c r="H111" s="169"/>
      <c r="I111" s="169"/>
      <c r="J111" s="169"/>
      <c r="K111" s="169"/>
      <c r="L111" s="169"/>
      <c r="M111" s="172"/>
    </row>
    <row r="112" spans="1:13">
      <c r="A112" s="164"/>
      <c r="B112" s="168"/>
      <c r="C112" s="171"/>
      <c r="D112" s="164"/>
      <c r="E112" s="164"/>
      <c r="F112" s="164"/>
      <c r="G112" s="164"/>
      <c r="H112" s="169"/>
      <c r="I112" s="169"/>
      <c r="J112" s="169"/>
      <c r="K112" s="169"/>
      <c r="L112" s="169"/>
      <c r="M112" s="172"/>
    </row>
    <row r="113" spans="1:13">
      <c r="A113" s="164"/>
      <c r="B113" s="168"/>
      <c r="C113" s="169"/>
      <c r="D113" s="164"/>
      <c r="E113" s="164"/>
      <c r="F113" s="164"/>
      <c r="G113" s="164"/>
      <c r="H113" s="169"/>
      <c r="I113" s="169"/>
      <c r="J113" s="169"/>
      <c r="K113" s="169"/>
      <c r="L113" s="169"/>
      <c r="M113" s="172"/>
    </row>
    <row r="114" spans="1:13">
      <c r="A114" s="164"/>
      <c r="B114" s="168"/>
      <c r="C114" s="169"/>
      <c r="D114" s="164"/>
      <c r="E114" s="164"/>
      <c r="F114" s="164"/>
      <c r="G114" s="164"/>
      <c r="H114" s="169"/>
      <c r="I114" s="169"/>
      <c r="J114" s="169"/>
      <c r="K114" s="169"/>
      <c r="L114" s="169"/>
      <c r="M114" s="172"/>
    </row>
    <row r="115" spans="1:13">
      <c r="A115" s="164"/>
      <c r="B115" s="168"/>
      <c r="C115" s="169"/>
      <c r="D115" s="164"/>
      <c r="E115" s="164"/>
      <c r="F115" s="164"/>
      <c r="G115" s="164"/>
      <c r="H115" s="169"/>
      <c r="I115" s="169"/>
      <c r="J115" s="169"/>
      <c r="K115" s="169"/>
      <c r="L115" s="169"/>
      <c r="M115" s="172"/>
    </row>
    <row r="116" spans="1:13">
      <c r="A116" s="164"/>
      <c r="B116" s="168"/>
      <c r="C116" s="169"/>
      <c r="D116" s="164"/>
      <c r="E116" s="164"/>
      <c r="F116" s="164"/>
      <c r="G116" s="164"/>
      <c r="H116" s="169"/>
      <c r="I116" s="169"/>
      <c r="J116" s="169"/>
      <c r="K116" s="169"/>
      <c r="L116" s="169"/>
      <c r="M116" s="172"/>
    </row>
    <row r="117" spans="1:13">
      <c r="A117" s="164"/>
      <c r="B117" s="168"/>
      <c r="C117" s="169"/>
      <c r="D117" s="164"/>
      <c r="E117" s="164"/>
      <c r="F117" s="164"/>
      <c r="G117" s="164"/>
      <c r="H117" s="169"/>
      <c r="I117" s="169"/>
      <c r="J117" s="169"/>
      <c r="K117" s="169"/>
      <c r="L117" s="169"/>
      <c r="M117" s="172"/>
    </row>
    <row r="118" spans="1:13">
      <c r="A118" s="164"/>
      <c r="B118" s="168"/>
      <c r="C118" s="169"/>
      <c r="D118" s="164"/>
      <c r="E118" s="164"/>
      <c r="F118" s="164"/>
      <c r="G118" s="164"/>
      <c r="H118" s="169"/>
      <c r="I118" s="169"/>
      <c r="J118" s="169"/>
      <c r="K118" s="169"/>
      <c r="L118" s="169"/>
      <c r="M118" s="172"/>
    </row>
    <row r="119" spans="1:13">
      <c r="A119" s="164"/>
      <c r="B119" s="168"/>
      <c r="C119" s="169"/>
      <c r="D119" s="164"/>
      <c r="E119" s="164"/>
      <c r="F119" s="164"/>
      <c r="G119" s="164"/>
      <c r="H119" s="169"/>
      <c r="I119" s="169"/>
      <c r="J119" s="169"/>
      <c r="K119" s="169"/>
      <c r="L119" s="169"/>
      <c r="M119" s="172"/>
    </row>
    <row r="120" spans="1:13">
      <c r="A120" s="164"/>
      <c r="B120" s="168"/>
      <c r="C120" s="169"/>
      <c r="D120" s="164"/>
      <c r="E120" s="164"/>
      <c r="F120" s="164"/>
      <c r="G120" s="164"/>
      <c r="H120" s="169"/>
      <c r="I120" s="169"/>
      <c r="J120" s="169"/>
      <c r="K120" s="169"/>
      <c r="L120" s="169"/>
      <c r="M120" s="172"/>
    </row>
    <row r="121" spans="1:13">
      <c r="A121" s="164"/>
      <c r="B121" s="168"/>
      <c r="C121" s="171"/>
      <c r="D121" s="164"/>
      <c r="E121" s="164"/>
      <c r="F121" s="164"/>
      <c r="G121" s="164"/>
      <c r="H121" s="169"/>
      <c r="I121" s="169"/>
      <c r="J121" s="169"/>
      <c r="K121" s="169"/>
      <c r="L121" s="169"/>
      <c r="M121" s="172"/>
    </row>
    <row r="122" spans="1:13">
      <c r="A122" s="164"/>
      <c r="B122" s="168"/>
      <c r="C122" s="169"/>
      <c r="D122" s="164"/>
      <c r="E122" s="164"/>
      <c r="F122" s="164"/>
      <c r="G122" s="164"/>
      <c r="H122" s="169"/>
      <c r="I122" s="169"/>
      <c r="J122" s="169"/>
      <c r="K122" s="169"/>
      <c r="L122" s="169"/>
      <c r="M122" s="172"/>
    </row>
    <row r="123" spans="1:13">
      <c r="A123" s="164"/>
      <c r="B123" s="168"/>
      <c r="C123" s="169"/>
      <c r="D123" s="164"/>
      <c r="E123" s="164"/>
      <c r="F123" s="164"/>
      <c r="G123" s="164"/>
      <c r="H123" s="169"/>
      <c r="I123" s="169"/>
      <c r="J123" s="169"/>
      <c r="K123" s="169"/>
      <c r="L123" s="169"/>
      <c r="M123" s="172"/>
    </row>
    <row r="124" spans="1:13">
      <c r="A124" s="164"/>
      <c r="B124" s="168"/>
      <c r="C124" s="169"/>
      <c r="D124" s="164"/>
      <c r="E124" s="164"/>
      <c r="F124" s="164"/>
      <c r="G124" s="164"/>
      <c r="H124" s="169"/>
      <c r="I124" s="169"/>
      <c r="J124" s="169"/>
      <c r="K124" s="169"/>
      <c r="L124" s="169"/>
      <c r="M124" s="172"/>
    </row>
    <row r="125" spans="1:13">
      <c r="A125" s="164"/>
      <c r="B125" s="168"/>
      <c r="C125" s="169"/>
      <c r="D125" s="164"/>
      <c r="E125" s="164"/>
      <c r="F125" s="164"/>
      <c r="G125" s="164"/>
      <c r="H125" s="169"/>
      <c r="I125" s="169"/>
      <c r="J125" s="169"/>
      <c r="K125" s="169"/>
      <c r="L125" s="169"/>
      <c r="M125" s="172"/>
    </row>
    <row r="126" spans="1:13">
      <c r="A126" s="164"/>
      <c r="B126" s="168"/>
      <c r="C126" s="169"/>
      <c r="D126" s="164"/>
      <c r="E126" s="164"/>
      <c r="F126" s="164"/>
      <c r="G126" s="164"/>
      <c r="H126" s="169"/>
      <c r="I126" s="169"/>
      <c r="J126" s="169"/>
      <c r="K126" s="169"/>
      <c r="L126" s="169"/>
      <c r="M126" s="172"/>
    </row>
    <row r="127" spans="1:13">
      <c r="A127" s="164"/>
      <c r="B127" s="168"/>
      <c r="C127" s="169"/>
      <c r="D127" s="164"/>
      <c r="E127" s="164"/>
      <c r="F127" s="164"/>
      <c r="G127" s="164"/>
      <c r="H127" s="169"/>
      <c r="I127" s="169"/>
      <c r="J127" s="169"/>
      <c r="K127" s="169"/>
      <c r="L127" s="169"/>
      <c r="M127" s="172"/>
    </row>
    <row r="128" spans="1:13">
      <c r="A128" s="164"/>
      <c r="B128" s="168"/>
      <c r="C128" s="169"/>
      <c r="D128" s="164"/>
      <c r="E128" s="164"/>
      <c r="F128" s="164"/>
      <c r="G128" s="164"/>
      <c r="H128" s="169"/>
      <c r="I128" s="169"/>
      <c r="J128" s="169"/>
      <c r="K128" s="169"/>
      <c r="L128" s="169"/>
      <c r="M128" s="172"/>
    </row>
  </sheetData>
  <sheetProtection sheet="1" objects="1" scenarios="1"/>
  <mergeCells count="1">
    <mergeCell ref="C1:F1"/>
  </mergeCells>
  <phoneticPr fontId="3" type="noConversion"/>
  <dataValidations count="4">
    <dataValidation type="list" allowBlank="1" showInputMessage="1" showErrorMessage="1" sqref="E4:E23">
      <formula1>"Single Family,Duplex,Triplex,Fourplex,Townhome,Apartment,Condo,Other"</formula1>
    </dataValidation>
    <dataValidation type="list" allowBlank="1" showInputMessage="1" showErrorMessage="1" sqref="F4:F23">
      <formula1>"Eff,1,2,3,4,5+"</formula1>
    </dataValidation>
    <dataValidation type="list" allowBlank="1" showInputMessage="1" showErrorMessage="1" sqref="G4:G23">
      <formula1>"1,1.5,2,2.5,3"</formula1>
    </dataValidation>
    <dataValidation type="list" allowBlank="1" showInputMessage="1" showErrorMessage="1" sqref="I4:I23">
      <formula1>"30%,40%,50%,60%,80%,Market"</formula1>
    </dataValidation>
  </dataValidations>
  <pageMargins left="0.75" right="0.75" top="1" bottom="1" header="0.5" footer="0.5"/>
  <pageSetup scale="84" orientation="landscape" r:id="rId1"/>
  <headerFooter alignWithMargins="0">
    <oddFooter>&amp;L&amp;F&amp;C&amp;A&amp;ROK Small Scale Rental Policy Working Group
Underwriting Proforma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66"/>
  <sheetViews>
    <sheetView tabSelected="1" zoomScaleNormal="100" workbookViewId="0">
      <pane xSplit="2" ySplit="12" topLeftCell="C13" activePane="bottomRight" state="frozen"/>
      <selection activeCell="H29" sqref="H29"/>
      <selection pane="topRight" activeCell="H29" sqref="H29"/>
      <selection pane="bottomLeft" activeCell="H29" sqref="H29"/>
      <selection pane="bottomRight" activeCell="C8" sqref="C8"/>
    </sheetView>
  </sheetViews>
  <sheetFormatPr defaultRowHeight="12.75"/>
  <cols>
    <col min="1" max="1" width="4" bestFit="1" customWidth="1"/>
    <col min="2" max="2" width="28" customWidth="1"/>
    <col min="3" max="3" width="6.7109375" bestFit="1" customWidth="1"/>
    <col min="4" max="4" width="11.28515625" customWidth="1"/>
    <col min="5" max="5" width="11.140625" customWidth="1"/>
    <col min="6" max="6" width="11.42578125" customWidth="1"/>
    <col min="7" max="7" width="4" bestFit="1" customWidth="1"/>
    <col min="8" max="9" width="11.85546875" bestFit="1" customWidth="1"/>
    <col min="10" max="29" width="16.85546875" customWidth="1"/>
  </cols>
  <sheetData>
    <row r="1" spans="1:29" ht="16.5" thickBot="1">
      <c r="B1" s="388" t="s">
        <v>208</v>
      </c>
      <c r="C1" s="392"/>
      <c r="D1" s="392"/>
      <c r="E1" s="393"/>
    </row>
    <row r="4" spans="1:29" ht="13.5" thickBot="1">
      <c r="A4" s="221">
        <v>1</v>
      </c>
      <c r="B4" s="11" t="s">
        <v>47</v>
      </c>
      <c r="D4" s="1" t="s">
        <v>41</v>
      </c>
      <c r="E4" s="1" t="s">
        <v>42</v>
      </c>
    </row>
    <row r="5" spans="1:29">
      <c r="A5" s="221">
        <v>2</v>
      </c>
      <c r="B5" t="s">
        <v>14</v>
      </c>
      <c r="D5" s="4">
        <f>'2)Revenue'!K25</f>
        <v>0</v>
      </c>
      <c r="E5" s="4" t="e">
        <f>D5/Units</f>
        <v>#DIV/0!</v>
      </c>
    </row>
    <row r="6" spans="1:29">
      <c r="A6" s="221">
        <v>3</v>
      </c>
      <c r="B6" t="s">
        <v>15</v>
      </c>
      <c r="D6" s="4">
        <f>'2)Revenue'!H33</f>
        <v>0</v>
      </c>
      <c r="E6" s="4" t="e">
        <f>D6/Units</f>
        <v>#DIV/0!</v>
      </c>
      <c r="I6" s="10" t="s">
        <v>168</v>
      </c>
      <c r="J6" s="10">
        <v>1</v>
      </c>
      <c r="K6" s="10">
        <v>2</v>
      </c>
      <c r="L6" s="10">
        <v>3</v>
      </c>
      <c r="M6" s="10">
        <v>4</v>
      </c>
      <c r="N6" s="10">
        <v>5</v>
      </c>
      <c r="O6" s="10">
        <v>6</v>
      </c>
      <c r="P6" s="10">
        <v>7</v>
      </c>
      <c r="Q6" s="10">
        <v>8</v>
      </c>
      <c r="R6" s="10">
        <v>9</v>
      </c>
      <c r="S6" s="10">
        <v>10</v>
      </c>
      <c r="T6" s="10">
        <v>11</v>
      </c>
      <c r="U6" s="10">
        <v>12</v>
      </c>
      <c r="V6" s="10">
        <v>13</v>
      </c>
      <c r="W6" s="10">
        <v>14</v>
      </c>
      <c r="X6" s="10">
        <v>15</v>
      </c>
      <c r="Y6" s="10">
        <v>16</v>
      </c>
      <c r="Z6" s="10">
        <v>17</v>
      </c>
      <c r="AA6" s="10">
        <v>18</v>
      </c>
      <c r="AB6" s="10">
        <v>19</v>
      </c>
      <c r="AC6" s="10">
        <v>20</v>
      </c>
    </row>
    <row r="7" spans="1:29" ht="13.5" thickBot="1">
      <c r="A7" s="221">
        <v>4</v>
      </c>
      <c r="B7" t="s">
        <v>3</v>
      </c>
      <c r="D7" s="4">
        <f>D5+D6</f>
        <v>0</v>
      </c>
      <c r="E7" s="4" t="e">
        <f>D7/Units</f>
        <v>#DIV/0!</v>
      </c>
      <c r="I7" s="3" t="s">
        <v>154</v>
      </c>
      <c r="J7" s="162">
        <f>'2)Revenue'!C4</f>
        <v>0</v>
      </c>
      <c r="K7" s="162">
        <f>'2)Revenue'!C5</f>
        <v>0</v>
      </c>
      <c r="L7" s="162">
        <f>'2)Revenue'!C6</f>
        <v>0</v>
      </c>
      <c r="M7" s="162">
        <f>'2)Revenue'!C7</f>
        <v>0</v>
      </c>
      <c r="N7" s="162">
        <f>'2)Revenue'!C8</f>
        <v>0</v>
      </c>
      <c r="O7" s="162">
        <f>'2)Revenue'!C9</f>
        <v>0</v>
      </c>
      <c r="P7" s="162">
        <f>'2)Revenue'!C10</f>
        <v>0</v>
      </c>
      <c r="Q7" s="162">
        <f>'2)Revenue'!C11</f>
        <v>0</v>
      </c>
      <c r="R7" s="162">
        <f>'2)Revenue'!C12</f>
        <v>0</v>
      </c>
      <c r="S7" s="162">
        <f>'2)Revenue'!C13</f>
        <v>0</v>
      </c>
      <c r="T7" s="162">
        <f>'2)Revenue'!C14</f>
        <v>0</v>
      </c>
      <c r="U7" s="162">
        <f>'2)Revenue'!C15</f>
        <v>0</v>
      </c>
      <c r="V7" s="162">
        <f>'2)Revenue'!C16</f>
        <v>0</v>
      </c>
      <c r="W7" s="162">
        <f>'2)Revenue'!C17</f>
        <v>0</v>
      </c>
      <c r="X7" s="162">
        <f>'2)Revenue'!C18</f>
        <v>0</v>
      </c>
      <c r="Y7" s="162">
        <f>'2)Revenue'!C19</f>
        <v>0</v>
      </c>
      <c r="Z7" s="162">
        <f>'2)Revenue'!C20</f>
        <v>0</v>
      </c>
      <c r="AA7" s="162">
        <f>'2)Revenue'!C21</f>
        <v>0</v>
      </c>
      <c r="AB7" s="162">
        <f>'2)Revenue'!C22</f>
        <v>0</v>
      </c>
      <c r="AC7" s="162">
        <f>'2)Revenue'!C23</f>
        <v>0</v>
      </c>
    </row>
    <row r="8" spans="1:29">
      <c r="A8" s="221">
        <v>5</v>
      </c>
      <c r="B8" t="s">
        <v>16</v>
      </c>
      <c r="C8" s="294">
        <v>0.12</v>
      </c>
      <c r="D8" s="6">
        <f>D7*C8</f>
        <v>0</v>
      </c>
      <c r="E8" s="6" t="e">
        <f>D8/Units</f>
        <v>#DIV/0!</v>
      </c>
      <c r="I8" s="3" t="s">
        <v>155</v>
      </c>
      <c r="J8" s="1">
        <f>VLOOKUP(J$6,'2)Revenue'!$B$4:$K$23,3,TRUE)</f>
        <v>0</v>
      </c>
      <c r="K8" s="1">
        <f>VLOOKUP(K$6,'2)Revenue'!$B$4:$K$23,3,TRUE)</f>
        <v>0</v>
      </c>
      <c r="L8" s="1">
        <f>VLOOKUP(L$6,'2)Revenue'!$B$4:$K$23,3,TRUE)</f>
        <v>0</v>
      </c>
      <c r="M8" s="1">
        <f>VLOOKUP(M$6,'2)Revenue'!$B$4:$K$23,3,TRUE)</f>
        <v>0</v>
      </c>
      <c r="N8" s="1">
        <f>VLOOKUP(N$6,'2)Revenue'!$B$4:$K$23,3,TRUE)</f>
        <v>0</v>
      </c>
      <c r="O8" s="1">
        <f>VLOOKUP(O$6,'2)Revenue'!$B$4:$K$23,3,TRUE)</f>
        <v>0</v>
      </c>
      <c r="P8" s="1">
        <f>VLOOKUP(P$6,'2)Revenue'!$B$4:$K$23,3,TRUE)</f>
        <v>0</v>
      </c>
      <c r="Q8" s="1">
        <f>VLOOKUP(Q$6,'2)Revenue'!$B$4:$K$23,3,TRUE)</f>
        <v>0</v>
      </c>
      <c r="R8" s="1">
        <f>VLOOKUP(R$6,'2)Revenue'!$B$4:$K$23,3,TRUE)</f>
        <v>0</v>
      </c>
      <c r="S8" s="1">
        <f>VLOOKUP(S$6,'2)Revenue'!$B$4:$K$23,3,TRUE)</f>
        <v>0</v>
      </c>
      <c r="T8" s="1">
        <f>VLOOKUP(T$6,'2)Revenue'!$B$4:$K$23,3,TRUE)</f>
        <v>0</v>
      </c>
      <c r="U8" s="1">
        <f>VLOOKUP(U$6,'2)Revenue'!$B$4:$K$23,3,TRUE)</f>
        <v>0</v>
      </c>
      <c r="V8" s="1">
        <f>VLOOKUP(V$6,'2)Revenue'!$B$4:$K$23,3,TRUE)</f>
        <v>0</v>
      </c>
      <c r="W8" s="1">
        <f>VLOOKUP(W$6,'2)Revenue'!$B$4:$K$23,3,TRUE)</f>
        <v>0</v>
      </c>
      <c r="X8" s="1">
        <f>VLOOKUP(X$6,'2)Revenue'!$B$4:$K$23,3,TRUE)</f>
        <v>0</v>
      </c>
      <c r="Y8" s="1">
        <f>VLOOKUP(Y$6,'2)Revenue'!$B$4:$K$23,3,TRUE)</f>
        <v>0</v>
      </c>
      <c r="Z8" s="1">
        <f>VLOOKUP(Z$6,'2)Revenue'!$B$4:$K$23,3,TRUE)</f>
        <v>0</v>
      </c>
      <c r="AA8" s="1">
        <f>VLOOKUP(AA$6,'2)Revenue'!$B$4:$K$23,3,TRUE)</f>
        <v>0</v>
      </c>
      <c r="AB8" s="1">
        <f>VLOOKUP(AB$6,'2)Revenue'!$B$4:$K$23,3,TRUE)</f>
        <v>0</v>
      </c>
      <c r="AC8" s="1">
        <f>VLOOKUP(AC$6,'2)Revenue'!$B$4:$K$23,3,TRUE)</f>
        <v>0</v>
      </c>
    </row>
    <row r="9" spans="1:29">
      <c r="A9" s="221">
        <v>6</v>
      </c>
      <c r="B9" s="2" t="s">
        <v>215</v>
      </c>
      <c r="D9" s="8">
        <f>D7-D8</f>
        <v>0</v>
      </c>
      <c r="E9" s="8" t="e">
        <f>D9/Units</f>
        <v>#DIV/0!</v>
      </c>
      <c r="F9" s="12" t="e">
        <f>D9/$D$9</f>
        <v>#DIV/0!</v>
      </c>
      <c r="I9" s="3" t="s">
        <v>156</v>
      </c>
      <c r="J9" s="1">
        <f>VLOOKUP(J$6,'2)Revenue'!$B$4:$K$23,4,TRUE)</f>
        <v>0</v>
      </c>
      <c r="K9" s="1">
        <f>VLOOKUP(K$6,'2)Revenue'!$B$4:$K$23,4,TRUE)</f>
        <v>0</v>
      </c>
      <c r="L9" s="1">
        <f>VLOOKUP(L$6,'2)Revenue'!$B$4:$K$23,4,TRUE)</f>
        <v>0</v>
      </c>
      <c r="M9" s="1">
        <f>VLOOKUP(M$6,'2)Revenue'!$B$4:$K$23,4,TRUE)</f>
        <v>0</v>
      </c>
      <c r="N9" s="1">
        <f>VLOOKUP(N$6,'2)Revenue'!$B$4:$K$23,4,TRUE)</f>
        <v>0</v>
      </c>
      <c r="O9" s="1">
        <f>VLOOKUP(O$6,'2)Revenue'!$B$4:$K$23,4,TRUE)</f>
        <v>0</v>
      </c>
      <c r="P9" s="1">
        <f>VLOOKUP(P$6,'2)Revenue'!$B$4:$K$23,4,TRUE)</f>
        <v>0</v>
      </c>
      <c r="Q9" s="1">
        <f>VLOOKUP(Q$6,'2)Revenue'!$B$4:$K$23,4,TRUE)</f>
        <v>0</v>
      </c>
      <c r="R9" s="1">
        <f>VLOOKUP(R$6,'2)Revenue'!$B$4:$K$23,4,TRUE)</f>
        <v>0</v>
      </c>
      <c r="S9" s="1">
        <f>VLOOKUP(S$6,'2)Revenue'!$B$4:$K$23,4,TRUE)</f>
        <v>0</v>
      </c>
      <c r="T9" s="1">
        <f>VLOOKUP(T$6,'2)Revenue'!$B$4:$K$23,4,TRUE)</f>
        <v>0</v>
      </c>
      <c r="U9" s="1">
        <f>VLOOKUP(U$6,'2)Revenue'!$B$4:$K$23,4,TRUE)</f>
        <v>0</v>
      </c>
      <c r="V9" s="1">
        <f>VLOOKUP(V$6,'2)Revenue'!$B$4:$K$23,4,TRUE)</f>
        <v>0</v>
      </c>
      <c r="W9" s="1">
        <f>VLOOKUP(W$6,'2)Revenue'!$B$4:$K$23,4,TRUE)</f>
        <v>0</v>
      </c>
      <c r="X9" s="1">
        <f>VLOOKUP(X$6,'2)Revenue'!$B$4:$K$23,4,TRUE)</f>
        <v>0</v>
      </c>
      <c r="Y9" s="1">
        <f>VLOOKUP(Y$6,'2)Revenue'!$B$4:$K$23,4,TRUE)</f>
        <v>0</v>
      </c>
      <c r="Z9" s="1">
        <f>VLOOKUP(Z$6,'2)Revenue'!$B$4:$K$23,4,TRUE)</f>
        <v>0</v>
      </c>
      <c r="AA9" s="1">
        <f>VLOOKUP(AA$6,'2)Revenue'!$B$4:$K$23,4,TRUE)</f>
        <v>0</v>
      </c>
      <c r="AB9" s="1">
        <f>VLOOKUP(AB$6,'2)Revenue'!$B$4:$K$23,4,TRUE)</f>
        <v>0</v>
      </c>
      <c r="AC9" s="1">
        <f>VLOOKUP(AC$6,'2)Revenue'!$B$4:$K$23,4,TRUE)</f>
        <v>0</v>
      </c>
    </row>
    <row r="10" spans="1:29">
      <c r="A10" s="221">
        <v>7</v>
      </c>
      <c r="I10" s="3" t="s">
        <v>1</v>
      </c>
      <c r="J10" s="1">
        <f>VLOOKUP(J$6,'2)Revenue'!$B$4:$K$23,5,TRUE)</f>
        <v>0</v>
      </c>
      <c r="K10" s="1">
        <f>VLOOKUP(K$6,'2)Revenue'!$B$4:$K$23,5,TRUE)</f>
        <v>0</v>
      </c>
      <c r="L10" s="1">
        <f>VLOOKUP(L$6,'2)Revenue'!$B$4:$K$23,5,TRUE)</f>
        <v>0</v>
      </c>
      <c r="M10" s="1">
        <f>VLOOKUP(M$6,'2)Revenue'!$B$4:$K$23,5,TRUE)</f>
        <v>0</v>
      </c>
      <c r="N10" s="1">
        <f>VLOOKUP(N$6,'2)Revenue'!$B$4:$K$23,5,TRUE)</f>
        <v>0</v>
      </c>
      <c r="O10" s="1">
        <f>VLOOKUP(O$6,'2)Revenue'!$B$4:$K$23,5,TRUE)</f>
        <v>0</v>
      </c>
      <c r="P10" s="1">
        <f>VLOOKUP(P$6,'2)Revenue'!$B$4:$K$23,5,TRUE)</f>
        <v>0</v>
      </c>
      <c r="Q10" s="1">
        <f>VLOOKUP(Q$6,'2)Revenue'!$B$4:$K$23,5,TRUE)</f>
        <v>0</v>
      </c>
      <c r="R10" s="1">
        <f>VLOOKUP(R$6,'2)Revenue'!$B$4:$K$23,5,TRUE)</f>
        <v>0</v>
      </c>
      <c r="S10" s="1">
        <f>VLOOKUP(S$6,'2)Revenue'!$B$4:$K$23,5,TRUE)</f>
        <v>0</v>
      </c>
      <c r="T10" s="1">
        <f>VLOOKUP(T$6,'2)Revenue'!$B$4:$K$23,5,TRUE)</f>
        <v>0</v>
      </c>
      <c r="U10" s="1">
        <f>VLOOKUP(U$6,'2)Revenue'!$B$4:$K$23,5,TRUE)</f>
        <v>0</v>
      </c>
      <c r="V10" s="1">
        <f>VLOOKUP(V$6,'2)Revenue'!$B$4:$K$23,5,TRUE)</f>
        <v>0</v>
      </c>
      <c r="W10" s="1">
        <f>VLOOKUP(W$6,'2)Revenue'!$B$4:$K$23,5,TRUE)</f>
        <v>0</v>
      </c>
      <c r="X10" s="1">
        <f>VLOOKUP(X$6,'2)Revenue'!$B$4:$K$23,5,TRUE)</f>
        <v>0</v>
      </c>
      <c r="Y10" s="1">
        <f>VLOOKUP(Y$6,'2)Revenue'!$B$4:$K$23,5,TRUE)</f>
        <v>0</v>
      </c>
      <c r="Z10" s="1">
        <f>VLOOKUP(Z$6,'2)Revenue'!$B$4:$K$23,5,TRUE)</f>
        <v>0</v>
      </c>
      <c r="AA10" s="1">
        <f>VLOOKUP(AA$6,'2)Revenue'!$B$4:$K$23,5,TRUE)</f>
        <v>0</v>
      </c>
      <c r="AB10" s="1">
        <f>VLOOKUP(AB$6,'2)Revenue'!$B$4:$K$23,5,TRUE)</f>
        <v>0</v>
      </c>
      <c r="AC10" s="1">
        <f>VLOOKUP(AC$6,'2)Revenue'!$B$4:$K$23,5,TRUE)</f>
        <v>0</v>
      </c>
    </row>
    <row r="11" spans="1:29" ht="5.25" customHeight="1">
      <c r="A11" s="221"/>
      <c r="I11" s="22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26.25" thickBot="1">
      <c r="A12" s="221">
        <v>8</v>
      </c>
      <c r="B12" s="11" t="s">
        <v>170</v>
      </c>
      <c r="C12" s="30"/>
      <c r="D12" s="184" t="s">
        <v>213</v>
      </c>
      <c r="E12" s="184" t="s">
        <v>212</v>
      </c>
      <c r="F12" s="184" t="s">
        <v>178</v>
      </c>
      <c r="G12" s="30"/>
      <c r="H12" s="184" t="s">
        <v>167</v>
      </c>
      <c r="I12" s="185" t="s">
        <v>169</v>
      </c>
    </row>
    <row r="13" spans="1:29" ht="12.75" customHeight="1">
      <c r="A13" s="221">
        <v>9</v>
      </c>
      <c r="F13" s="182"/>
    </row>
    <row r="14" spans="1:29">
      <c r="A14" s="221">
        <v>10</v>
      </c>
      <c r="B14" s="2" t="s">
        <v>18</v>
      </c>
      <c r="D14" s="1" t="s">
        <v>41</v>
      </c>
      <c r="E14" s="1" t="s">
        <v>42</v>
      </c>
      <c r="F14" s="182"/>
      <c r="H14" s="2"/>
      <c r="I14" s="2"/>
    </row>
    <row r="15" spans="1:29">
      <c r="A15" s="221">
        <v>11</v>
      </c>
      <c r="B15" t="s">
        <v>19</v>
      </c>
      <c r="D15" s="7">
        <f t="shared" ref="D15:D20" si="0">IF(ISBLANK(H15),I15,H15)</f>
        <v>0</v>
      </c>
      <c r="E15" s="4" t="e">
        <f t="shared" ref="E15:E21" si="1">D15/Units</f>
        <v>#DIV/0!</v>
      </c>
      <c r="F15" s="182"/>
      <c r="H15" s="273"/>
      <c r="I15" s="200">
        <f t="shared" ref="I15:I20" si="2">SUM(J15:AC15)</f>
        <v>0</v>
      </c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</row>
    <row r="16" spans="1:29">
      <c r="A16" s="221">
        <v>12</v>
      </c>
      <c r="B16" t="s">
        <v>20</v>
      </c>
      <c r="D16" s="7">
        <f t="shared" si="0"/>
        <v>0</v>
      </c>
      <c r="E16" s="4" t="e">
        <f t="shared" si="1"/>
        <v>#DIV/0!</v>
      </c>
      <c r="F16" s="182"/>
      <c r="H16" s="273"/>
      <c r="I16" s="200">
        <f t="shared" si="2"/>
        <v>0</v>
      </c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</row>
    <row r="17" spans="1:29">
      <c r="A17" s="221">
        <v>13</v>
      </c>
      <c r="B17" t="s">
        <v>21</v>
      </c>
      <c r="D17" s="7">
        <f t="shared" si="0"/>
        <v>0</v>
      </c>
      <c r="E17" s="4" t="e">
        <f t="shared" si="1"/>
        <v>#DIV/0!</v>
      </c>
      <c r="F17" s="182"/>
      <c r="H17" s="273"/>
      <c r="I17" s="200">
        <f t="shared" si="2"/>
        <v>0</v>
      </c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</row>
    <row r="18" spans="1:29">
      <c r="A18" s="221">
        <v>14</v>
      </c>
      <c r="B18" t="s">
        <v>22</v>
      </c>
      <c r="D18" s="7">
        <f t="shared" si="0"/>
        <v>0</v>
      </c>
      <c r="E18" s="4" t="e">
        <f t="shared" si="1"/>
        <v>#DIV/0!</v>
      </c>
      <c r="F18" s="182"/>
      <c r="H18" s="273"/>
      <c r="I18" s="200">
        <f t="shared" si="2"/>
        <v>0</v>
      </c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</row>
    <row r="19" spans="1:29">
      <c r="A19" s="221">
        <v>15</v>
      </c>
      <c r="B19" t="s">
        <v>23</v>
      </c>
      <c r="D19" s="7">
        <f t="shared" si="0"/>
        <v>0</v>
      </c>
      <c r="E19" s="4" t="e">
        <f t="shared" si="1"/>
        <v>#DIV/0!</v>
      </c>
      <c r="F19" s="182"/>
      <c r="H19" s="273"/>
      <c r="I19" s="200">
        <f t="shared" si="2"/>
        <v>0</v>
      </c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</row>
    <row r="20" spans="1:29">
      <c r="A20" s="221">
        <v>16</v>
      </c>
      <c r="B20" s="284" t="s">
        <v>6</v>
      </c>
      <c r="D20" s="7">
        <f t="shared" si="0"/>
        <v>0</v>
      </c>
      <c r="E20" s="6" t="e">
        <f t="shared" si="1"/>
        <v>#DIV/0!</v>
      </c>
      <c r="F20" s="182"/>
      <c r="H20" s="273"/>
      <c r="I20" s="200">
        <f t="shared" si="2"/>
        <v>0</v>
      </c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</row>
    <row r="21" spans="1:29">
      <c r="A21" s="221">
        <v>17</v>
      </c>
      <c r="B21" s="295" t="s">
        <v>3</v>
      </c>
      <c r="D21" s="8">
        <f>SUM(D15:D20)</f>
        <v>0</v>
      </c>
      <c r="E21" s="8" t="e">
        <f t="shared" si="1"/>
        <v>#DIV/0!</v>
      </c>
      <c r="F21" s="183" t="e">
        <f>D21/$D$9</f>
        <v>#DIV/0!</v>
      </c>
      <c r="I21" s="7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</row>
    <row r="22" spans="1:29">
      <c r="A22" s="221">
        <v>18</v>
      </c>
      <c r="B22" s="264"/>
      <c r="F22" s="182"/>
      <c r="I22" s="7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</row>
    <row r="23" spans="1:29">
      <c r="A23" s="221">
        <v>19</v>
      </c>
      <c r="B23" s="2" t="s">
        <v>24</v>
      </c>
      <c r="D23" s="1" t="s">
        <v>41</v>
      </c>
      <c r="E23" s="1" t="s">
        <v>42</v>
      </c>
      <c r="F23" s="182"/>
      <c r="I23" s="7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</row>
    <row r="24" spans="1:29">
      <c r="A24" s="221">
        <v>20</v>
      </c>
      <c r="B24" t="s">
        <v>218</v>
      </c>
      <c r="D24" s="7">
        <f>IF(ISBLANK(H24),I24,H24)</f>
        <v>0</v>
      </c>
      <c r="E24" s="4" t="e">
        <f t="shared" ref="E24:E29" si="3">D24/Units</f>
        <v>#DIV/0!</v>
      </c>
      <c r="F24" s="182"/>
      <c r="H24" s="273"/>
      <c r="I24" s="200">
        <f>SUM(J24:AC24)</f>
        <v>0</v>
      </c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</row>
    <row r="25" spans="1:29">
      <c r="A25" s="221">
        <v>21</v>
      </c>
      <c r="B25" t="s">
        <v>217</v>
      </c>
      <c r="D25" s="7">
        <f>IF(ISBLANK(H25),I25,H25)</f>
        <v>0</v>
      </c>
      <c r="E25" s="4" t="e">
        <f t="shared" si="3"/>
        <v>#DIV/0!</v>
      </c>
      <c r="F25" s="182"/>
      <c r="H25" s="273"/>
      <c r="I25" s="200">
        <f>SUM(J25:AC25)</f>
        <v>0</v>
      </c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  <c r="AA25" s="273"/>
      <c r="AB25" s="273"/>
      <c r="AC25" s="273"/>
    </row>
    <row r="26" spans="1:29">
      <c r="A26" s="221">
        <v>22</v>
      </c>
      <c r="B26" t="s">
        <v>25</v>
      </c>
      <c r="D26" s="7">
        <f>IF(ISBLANK(H26),I26,H26)</f>
        <v>0</v>
      </c>
      <c r="E26" s="4" t="e">
        <f t="shared" si="3"/>
        <v>#DIV/0!</v>
      </c>
      <c r="F26" s="182"/>
      <c r="H26" s="273"/>
      <c r="I26" s="200">
        <f>SUM(J26:AC26)</f>
        <v>0</v>
      </c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</row>
    <row r="27" spans="1:29">
      <c r="A27" s="221">
        <v>23</v>
      </c>
      <c r="B27" t="s">
        <v>26</v>
      </c>
      <c r="D27" s="7">
        <f>IF(ISBLANK(H27),I27,H27)</f>
        <v>0</v>
      </c>
      <c r="E27" s="4" t="e">
        <f t="shared" si="3"/>
        <v>#DIV/0!</v>
      </c>
      <c r="F27" s="182"/>
      <c r="H27" s="273"/>
      <c r="I27" s="200">
        <f>SUM(J27:AC27)</f>
        <v>0</v>
      </c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</row>
    <row r="28" spans="1:29">
      <c r="A28" s="221">
        <v>24</v>
      </c>
      <c r="B28" s="284" t="s">
        <v>6</v>
      </c>
      <c r="D28" s="7">
        <f>IF(ISBLANK(H28),I28,H28)</f>
        <v>0</v>
      </c>
      <c r="E28" s="6" t="e">
        <f t="shared" si="3"/>
        <v>#DIV/0!</v>
      </c>
      <c r="F28" s="182"/>
      <c r="H28" s="273"/>
      <c r="I28" s="200">
        <f>SUM(J28:AC28)</f>
        <v>0</v>
      </c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</row>
    <row r="29" spans="1:29">
      <c r="A29" s="221">
        <v>25</v>
      </c>
      <c r="B29" s="2" t="s">
        <v>3</v>
      </c>
      <c r="D29" s="8">
        <f>SUM(D24:D28)</f>
        <v>0</v>
      </c>
      <c r="E29" s="8" t="e">
        <f t="shared" si="3"/>
        <v>#DIV/0!</v>
      </c>
      <c r="F29" s="183" t="e">
        <f>D29/$D$9</f>
        <v>#DIV/0!</v>
      </c>
      <c r="I29" s="7"/>
      <c r="J29" s="264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</row>
    <row r="30" spans="1:29">
      <c r="A30" s="221">
        <v>26</v>
      </c>
      <c r="F30" s="182"/>
      <c r="I30" s="7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</row>
    <row r="31" spans="1:29">
      <c r="A31" s="221">
        <v>27</v>
      </c>
      <c r="B31" s="2" t="s">
        <v>27</v>
      </c>
      <c r="D31" s="1" t="s">
        <v>41</v>
      </c>
      <c r="E31" s="1" t="s">
        <v>42</v>
      </c>
      <c r="F31" s="182"/>
      <c r="I31" s="7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</row>
    <row r="32" spans="1:29">
      <c r="A32" s="221">
        <v>28</v>
      </c>
      <c r="B32" t="s">
        <v>28</v>
      </c>
      <c r="D32" s="7">
        <f t="shared" ref="D32:D40" si="4">IF(ISBLANK(H32),I32,H32)</f>
        <v>0</v>
      </c>
      <c r="E32" s="4" t="e">
        <f t="shared" ref="E32:E41" si="5">D32/Units</f>
        <v>#DIV/0!</v>
      </c>
      <c r="F32" s="182"/>
      <c r="H32" s="273"/>
      <c r="I32" s="200">
        <f t="shared" ref="I32:I40" si="6">SUM(J32:AC32)</f>
        <v>0</v>
      </c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</row>
    <row r="33" spans="1:29">
      <c r="A33" s="221">
        <v>29</v>
      </c>
      <c r="B33" t="s">
        <v>29</v>
      </c>
      <c r="D33" s="7">
        <f t="shared" si="4"/>
        <v>0</v>
      </c>
      <c r="E33" s="4" t="e">
        <f t="shared" si="5"/>
        <v>#DIV/0!</v>
      </c>
      <c r="F33" s="182"/>
      <c r="H33" s="273"/>
      <c r="I33" s="200">
        <f t="shared" si="6"/>
        <v>0</v>
      </c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  <c r="AA33" s="273"/>
      <c r="AB33" s="273"/>
      <c r="AC33" s="273"/>
    </row>
    <row r="34" spans="1:29">
      <c r="A34" s="221">
        <v>30</v>
      </c>
      <c r="B34" t="s">
        <v>30</v>
      </c>
      <c r="D34" s="7">
        <f t="shared" si="4"/>
        <v>0</v>
      </c>
      <c r="E34" s="4" t="e">
        <f t="shared" si="5"/>
        <v>#DIV/0!</v>
      </c>
      <c r="F34" s="182"/>
      <c r="H34" s="273"/>
      <c r="I34" s="200">
        <f t="shared" si="6"/>
        <v>0</v>
      </c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</row>
    <row r="35" spans="1:29">
      <c r="A35" s="221">
        <v>31</v>
      </c>
      <c r="B35" t="s">
        <v>31</v>
      </c>
      <c r="D35" s="7">
        <f t="shared" si="4"/>
        <v>0</v>
      </c>
      <c r="E35" s="4" t="e">
        <f t="shared" si="5"/>
        <v>#DIV/0!</v>
      </c>
      <c r="F35" s="182"/>
      <c r="H35" s="273"/>
      <c r="I35" s="200">
        <f t="shared" si="6"/>
        <v>0</v>
      </c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</row>
    <row r="36" spans="1:29">
      <c r="A36" s="221">
        <v>32</v>
      </c>
      <c r="B36" t="s">
        <v>32</v>
      </c>
      <c r="D36" s="7">
        <f t="shared" si="4"/>
        <v>0</v>
      </c>
      <c r="E36" s="4" t="e">
        <f t="shared" si="5"/>
        <v>#DIV/0!</v>
      </c>
      <c r="F36" s="182"/>
      <c r="H36" s="273"/>
      <c r="I36" s="200">
        <f t="shared" si="6"/>
        <v>0</v>
      </c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3"/>
      <c r="AC36" s="273"/>
    </row>
    <row r="37" spans="1:29">
      <c r="A37" s="221">
        <v>33</v>
      </c>
      <c r="B37" t="s">
        <v>33</v>
      </c>
      <c r="D37" s="7">
        <f t="shared" si="4"/>
        <v>0</v>
      </c>
      <c r="E37" s="4" t="e">
        <f t="shared" si="5"/>
        <v>#DIV/0!</v>
      </c>
      <c r="F37" s="182"/>
      <c r="H37" s="273"/>
      <c r="I37" s="200">
        <f t="shared" si="6"/>
        <v>0</v>
      </c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</row>
    <row r="38" spans="1:29">
      <c r="A38" s="221">
        <v>34</v>
      </c>
      <c r="B38" t="s">
        <v>34</v>
      </c>
      <c r="D38" s="7">
        <f t="shared" si="4"/>
        <v>0</v>
      </c>
      <c r="E38" s="4" t="e">
        <f t="shared" si="5"/>
        <v>#DIV/0!</v>
      </c>
      <c r="F38" s="182"/>
      <c r="H38" s="273"/>
      <c r="I38" s="200">
        <f t="shared" si="6"/>
        <v>0</v>
      </c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</row>
    <row r="39" spans="1:29">
      <c r="A39" s="221">
        <v>35</v>
      </c>
      <c r="B39" t="s">
        <v>35</v>
      </c>
      <c r="D39" s="7">
        <f t="shared" si="4"/>
        <v>0</v>
      </c>
      <c r="E39" s="4" t="e">
        <f t="shared" si="5"/>
        <v>#DIV/0!</v>
      </c>
      <c r="F39" s="182"/>
      <c r="H39" s="273"/>
      <c r="I39" s="200">
        <f t="shared" si="6"/>
        <v>0</v>
      </c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</row>
    <row r="40" spans="1:29">
      <c r="A40" s="221">
        <v>36</v>
      </c>
      <c r="B40" s="284" t="s">
        <v>6</v>
      </c>
      <c r="D40" s="7">
        <f t="shared" si="4"/>
        <v>0</v>
      </c>
      <c r="E40" s="6" t="e">
        <f t="shared" si="5"/>
        <v>#DIV/0!</v>
      </c>
      <c r="F40" s="182"/>
      <c r="H40" s="273"/>
      <c r="I40" s="200">
        <f t="shared" si="6"/>
        <v>0</v>
      </c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</row>
    <row r="41" spans="1:29">
      <c r="A41" s="221">
        <v>37</v>
      </c>
      <c r="B41" s="2" t="s">
        <v>3</v>
      </c>
      <c r="D41" s="8">
        <f>SUM(D32:D40)</f>
        <v>0</v>
      </c>
      <c r="E41" s="8" t="e">
        <f t="shared" si="5"/>
        <v>#DIV/0!</v>
      </c>
      <c r="F41" s="183" t="e">
        <f>D41/$D$9</f>
        <v>#DIV/0!</v>
      </c>
      <c r="I41" s="7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</row>
    <row r="42" spans="1:29">
      <c r="A42" s="221">
        <v>38</v>
      </c>
      <c r="D42" s="4"/>
      <c r="E42" s="4"/>
      <c r="F42" s="182"/>
      <c r="I42" s="7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</row>
    <row r="43" spans="1:29">
      <c r="A43" s="221">
        <v>39</v>
      </c>
      <c r="B43" s="2" t="s">
        <v>36</v>
      </c>
      <c r="D43" s="134" t="s">
        <v>41</v>
      </c>
      <c r="E43" s="134" t="s">
        <v>42</v>
      </c>
      <c r="F43" s="182"/>
      <c r="I43" s="7"/>
      <c r="J43" s="264"/>
      <c r="K43" s="264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</row>
    <row r="44" spans="1:29">
      <c r="A44" s="221">
        <v>40</v>
      </c>
      <c r="B44" t="s">
        <v>37</v>
      </c>
      <c r="D44" s="7">
        <f>IF(ISBLANK(H44),I44,H44)</f>
        <v>0</v>
      </c>
      <c r="E44" s="4" t="e">
        <f t="shared" ref="E44:E49" si="7">D44/Units</f>
        <v>#DIV/0!</v>
      </c>
      <c r="F44" s="182"/>
      <c r="H44" s="273"/>
      <c r="I44" s="200">
        <f>SUM(J44:AC44)</f>
        <v>0</v>
      </c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73"/>
      <c r="AC44" s="273"/>
    </row>
    <row r="45" spans="1:29">
      <c r="A45" s="221">
        <v>41</v>
      </c>
      <c r="B45" t="s">
        <v>38</v>
      </c>
      <c r="D45" s="7">
        <f>IF(ISBLANK(H45),I45,H45)</f>
        <v>0</v>
      </c>
      <c r="E45" s="4" t="e">
        <f t="shared" si="7"/>
        <v>#DIV/0!</v>
      </c>
      <c r="F45" s="182"/>
      <c r="H45" s="273"/>
      <c r="I45" s="200">
        <f>SUM(J45:AC45)</f>
        <v>0</v>
      </c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</row>
    <row r="46" spans="1:29">
      <c r="A46" s="221">
        <v>42</v>
      </c>
      <c r="B46" t="s">
        <v>39</v>
      </c>
      <c r="D46" s="7">
        <f>IF(ISBLANK(H46),I46,H46)</f>
        <v>0</v>
      </c>
      <c r="E46" s="4" t="e">
        <f t="shared" si="7"/>
        <v>#DIV/0!</v>
      </c>
      <c r="F46" s="182"/>
      <c r="H46" s="273"/>
      <c r="I46" s="200">
        <f>SUM(J46:AC46)</f>
        <v>0</v>
      </c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</row>
    <row r="47" spans="1:29">
      <c r="A47" s="221">
        <v>43</v>
      </c>
      <c r="B47" t="s">
        <v>40</v>
      </c>
      <c r="D47" s="7">
        <f>IF(ISBLANK(H47),I47,H47)</f>
        <v>0</v>
      </c>
      <c r="E47" s="4" t="e">
        <f t="shared" si="7"/>
        <v>#DIV/0!</v>
      </c>
      <c r="F47" s="182"/>
      <c r="H47" s="273"/>
      <c r="I47" s="200">
        <f>SUM(J47:AC47)</f>
        <v>0</v>
      </c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</row>
    <row r="48" spans="1:29">
      <c r="A48" s="221">
        <v>44</v>
      </c>
      <c r="B48" s="284" t="s">
        <v>160</v>
      </c>
      <c r="D48" s="7">
        <f>IF(ISBLANK(H48),I48,H48)</f>
        <v>0</v>
      </c>
      <c r="E48" s="6" t="e">
        <f t="shared" si="7"/>
        <v>#DIV/0!</v>
      </c>
      <c r="F48" s="182"/>
      <c r="H48" s="273"/>
      <c r="I48" s="200">
        <f>SUM(J48:AC48)</f>
        <v>0</v>
      </c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</row>
    <row r="49" spans="1:6">
      <c r="A49" s="221">
        <v>45</v>
      </c>
      <c r="B49" s="295" t="s">
        <v>3</v>
      </c>
      <c r="D49" s="8">
        <f>SUM(D44:D48)</f>
        <v>0</v>
      </c>
      <c r="E49" s="8" t="e">
        <f t="shared" si="7"/>
        <v>#DIV/0!</v>
      </c>
      <c r="F49" s="183" t="e">
        <f>D49/$D$9</f>
        <v>#DIV/0!</v>
      </c>
    </row>
    <row r="50" spans="1:6">
      <c r="A50" s="221">
        <v>46</v>
      </c>
      <c r="D50" s="4"/>
      <c r="E50" s="4"/>
      <c r="F50" s="182"/>
    </row>
    <row r="51" spans="1:6">
      <c r="A51" s="221">
        <v>47</v>
      </c>
      <c r="B51" s="2" t="s">
        <v>59</v>
      </c>
      <c r="D51" s="8">
        <f>D49+D41+D29+D21</f>
        <v>0</v>
      </c>
      <c r="E51" s="8" t="e">
        <f>D51/Units</f>
        <v>#DIV/0!</v>
      </c>
      <c r="F51" s="183" t="e">
        <f>D51/$D$9</f>
        <v>#DIV/0!</v>
      </c>
    </row>
    <row r="52" spans="1:6">
      <c r="A52" s="221">
        <v>48</v>
      </c>
      <c r="D52" s="4"/>
      <c r="E52" s="4"/>
      <c r="F52" s="182"/>
    </row>
    <row r="53" spans="1:6">
      <c r="A53" s="221">
        <v>49</v>
      </c>
      <c r="B53" s="2" t="s">
        <v>44</v>
      </c>
      <c r="D53" s="8">
        <f>D9-D51</f>
        <v>0</v>
      </c>
      <c r="E53" s="8" t="e">
        <f>D53/Units</f>
        <v>#DIV/0!</v>
      </c>
      <c r="F53" s="183" t="e">
        <f>D53/$D$9</f>
        <v>#DIV/0!</v>
      </c>
    </row>
    <row r="54" spans="1:6">
      <c r="A54" s="221">
        <v>50</v>
      </c>
      <c r="B54" s="2"/>
      <c r="D54" s="375"/>
      <c r="F54" s="182"/>
    </row>
    <row r="55" spans="1:6">
      <c r="A55" s="221">
        <v>51</v>
      </c>
      <c r="F55" s="182"/>
    </row>
    <row r="56" spans="1:6" ht="13.5" thickBot="1">
      <c r="A56" s="221">
        <v>52</v>
      </c>
      <c r="B56" s="11" t="s">
        <v>60</v>
      </c>
      <c r="F56" s="182"/>
    </row>
    <row r="57" spans="1:6">
      <c r="A57" s="221">
        <v>53</v>
      </c>
      <c r="B57" t="s">
        <v>61</v>
      </c>
      <c r="D57" s="296">
        <v>1.5</v>
      </c>
      <c r="F57" s="182"/>
    </row>
    <row r="58" spans="1:6">
      <c r="A58" s="221">
        <v>54</v>
      </c>
      <c r="B58" s="9" t="s">
        <v>62</v>
      </c>
      <c r="D58" s="4">
        <f>D53/D57</f>
        <v>0</v>
      </c>
      <c r="E58" s="29" t="e">
        <f>D58/Units</f>
        <v>#DIV/0!</v>
      </c>
      <c r="F58" s="183" t="e">
        <f>D58/$D$9</f>
        <v>#DIV/0!</v>
      </c>
    </row>
    <row r="59" spans="1:6">
      <c r="A59" s="221">
        <v>55</v>
      </c>
      <c r="B59" s="9" t="s">
        <v>63</v>
      </c>
      <c r="D59" s="284">
        <v>20</v>
      </c>
      <c r="F59" s="182"/>
    </row>
    <row r="60" spans="1:6">
      <c r="A60" s="221">
        <v>56</v>
      </c>
      <c r="B60" s="9" t="s">
        <v>64</v>
      </c>
      <c r="D60" s="297">
        <v>7.4999999999999997E-2</v>
      </c>
      <c r="F60" s="182"/>
    </row>
    <row r="61" spans="1:6" s="9" customFormat="1">
      <c r="A61" s="221">
        <v>57</v>
      </c>
      <c r="B61" s="9" t="s">
        <v>179</v>
      </c>
      <c r="D61" s="29">
        <f>PV(D60/12,D59*12,-D58/12)</f>
        <v>0</v>
      </c>
      <c r="E61" s="29" t="e">
        <f>D61/Units</f>
        <v>#DIV/0!</v>
      </c>
      <c r="F61" s="260"/>
    </row>
    <row r="62" spans="1:6">
      <c r="A62" s="221">
        <v>58</v>
      </c>
      <c r="B62" s="2" t="s">
        <v>214</v>
      </c>
      <c r="D62" s="298">
        <v>0</v>
      </c>
      <c r="E62" s="8" t="e">
        <f>D62/Units</f>
        <v>#DIV/0!</v>
      </c>
      <c r="F62" s="183" t="e">
        <f>D62/$D$9</f>
        <v>#DIV/0!</v>
      </c>
    </row>
    <row r="63" spans="1:6">
      <c r="A63" s="221">
        <v>59</v>
      </c>
      <c r="B63" s="2" t="s">
        <v>180</v>
      </c>
      <c r="D63" s="201">
        <f>PMT(D60/12,D59*12,-D62)*12</f>
        <v>0</v>
      </c>
      <c r="F63" s="182"/>
    </row>
    <row r="64" spans="1:6">
      <c r="A64" s="221">
        <v>60</v>
      </c>
      <c r="D64" s="1" t="s">
        <v>41</v>
      </c>
      <c r="E64" s="1" t="s">
        <v>42</v>
      </c>
      <c r="F64" s="182"/>
    </row>
    <row r="65" spans="1:6">
      <c r="A65" s="221">
        <v>61</v>
      </c>
      <c r="B65" s="2" t="s">
        <v>45</v>
      </c>
      <c r="D65" s="133">
        <f>IF(ISBLANK(D62),D53-D58,D53-D63)</f>
        <v>0</v>
      </c>
      <c r="E65" s="8" t="e">
        <f>D65/Units</f>
        <v>#DIV/0!</v>
      </c>
      <c r="F65" s="182"/>
    </row>
    <row r="66" spans="1:6">
      <c r="B66" s="376" t="s">
        <v>223</v>
      </c>
      <c r="C66" s="377"/>
      <c r="D66" s="378" t="e">
        <f>D65/(D51+D63)</f>
        <v>#DIV/0!</v>
      </c>
    </row>
  </sheetData>
  <sheetProtection sheet="1" objects="1" scenarios="1"/>
  <mergeCells count="1">
    <mergeCell ref="B1:E1"/>
  </mergeCells>
  <phoneticPr fontId="3" type="noConversion"/>
  <pageMargins left="0.75" right="0.75" top="1" bottom="1" header="0.5" footer="0.5"/>
  <pageSetup scale="79" orientation="portrait" r:id="rId1"/>
  <headerFooter alignWithMargins="0">
    <oddFooter>&amp;L&amp;F&amp;C&amp;A&amp;ROK Small Scale Rental Policy Working Group
Underwriting Proforma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62"/>
  <sheetViews>
    <sheetView zoomScale="85" zoomScaleNormal="85" workbookViewId="0">
      <pane xSplit="4" ySplit="4" topLeftCell="E5" activePane="bottomRight" state="frozen"/>
      <selection activeCell="H29" sqref="H29"/>
      <selection pane="topRight" activeCell="H29" sqref="H29"/>
      <selection pane="bottomLeft" activeCell="H29" sqref="H29"/>
      <selection pane="bottomRight" activeCell="D6" sqref="D6"/>
    </sheetView>
  </sheetViews>
  <sheetFormatPr defaultRowHeight="12.75"/>
  <cols>
    <col min="1" max="1" width="2.42578125" bestFit="1" customWidth="1"/>
    <col min="2" max="2" width="24.140625" customWidth="1"/>
    <col min="3" max="3" width="5.140625" bestFit="1" customWidth="1"/>
    <col min="4" max="4" width="9.28515625" bestFit="1" customWidth="1"/>
    <col min="5" max="5" width="11.28515625" bestFit="1" customWidth="1"/>
    <col min="6" max="6" width="11.140625" bestFit="1" customWidth="1"/>
    <col min="7" max="7" width="11.28515625" bestFit="1" customWidth="1"/>
    <col min="8" max="14" width="12.140625" bestFit="1" customWidth="1"/>
    <col min="15" max="15" width="11.140625" bestFit="1" customWidth="1"/>
    <col min="16" max="17" width="12.140625" bestFit="1" customWidth="1"/>
    <col min="18" max="19" width="12" bestFit="1" customWidth="1"/>
    <col min="20" max="20" width="11" bestFit="1" customWidth="1"/>
    <col min="21" max="24" width="12" bestFit="1" customWidth="1"/>
  </cols>
  <sheetData>
    <row r="1" spans="1:25" ht="16.5" thickBot="1">
      <c r="B1" s="394" t="s">
        <v>209</v>
      </c>
      <c r="C1" s="395"/>
      <c r="D1" s="396"/>
    </row>
    <row r="3" spans="1:25">
      <c r="A3" s="221">
        <v>1</v>
      </c>
      <c r="E3" s="10" t="s">
        <v>97</v>
      </c>
      <c r="F3" s="10" t="s">
        <v>97</v>
      </c>
      <c r="G3" s="10" t="s">
        <v>97</v>
      </c>
      <c r="H3" s="10" t="s">
        <v>97</v>
      </c>
      <c r="I3" s="10" t="s">
        <v>97</v>
      </c>
      <c r="J3" s="10" t="s">
        <v>97</v>
      </c>
      <c r="K3" s="10" t="s">
        <v>97</v>
      </c>
      <c r="L3" s="10" t="s">
        <v>97</v>
      </c>
      <c r="M3" s="10" t="s">
        <v>97</v>
      </c>
      <c r="N3" s="10" t="s">
        <v>97</v>
      </c>
      <c r="O3" s="10" t="s">
        <v>97</v>
      </c>
      <c r="P3" s="10" t="s">
        <v>97</v>
      </c>
      <c r="Q3" s="10" t="s">
        <v>97</v>
      </c>
      <c r="R3" s="10" t="s">
        <v>97</v>
      </c>
      <c r="S3" s="10" t="s">
        <v>97</v>
      </c>
      <c r="T3" s="10" t="s">
        <v>97</v>
      </c>
      <c r="U3" s="10" t="s">
        <v>97</v>
      </c>
      <c r="V3" s="10" t="s">
        <v>97</v>
      </c>
      <c r="W3" s="10" t="s">
        <v>97</v>
      </c>
      <c r="X3" s="10" t="s">
        <v>97</v>
      </c>
    </row>
    <row r="4" spans="1:25" s="10" customFormat="1">
      <c r="A4" s="221">
        <v>2</v>
      </c>
      <c r="E4" s="10">
        <v>1</v>
      </c>
      <c r="F4" s="10">
        <v>2</v>
      </c>
      <c r="G4" s="10">
        <v>3</v>
      </c>
      <c r="H4" s="10">
        <v>4</v>
      </c>
      <c r="I4" s="10">
        <v>5</v>
      </c>
      <c r="J4" s="10">
        <v>6</v>
      </c>
      <c r="K4" s="10">
        <v>7</v>
      </c>
      <c r="L4" s="10">
        <v>8</v>
      </c>
      <c r="M4" s="10">
        <v>9</v>
      </c>
      <c r="N4" s="10">
        <v>10</v>
      </c>
      <c r="O4" s="10">
        <v>11</v>
      </c>
      <c r="P4" s="10">
        <v>12</v>
      </c>
      <c r="Q4" s="10">
        <v>13</v>
      </c>
      <c r="R4" s="10">
        <v>14</v>
      </c>
      <c r="S4" s="10">
        <v>15</v>
      </c>
      <c r="T4" s="10">
        <v>16</v>
      </c>
      <c r="U4" s="10">
        <v>17</v>
      </c>
      <c r="V4" s="10">
        <v>18</v>
      </c>
      <c r="W4" s="10">
        <v>19</v>
      </c>
      <c r="X4" s="10">
        <v>20</v>
      </c>
    </row>
    <row r="5" spans="1:25" ht="13.5" thickBot="1">
      <c r="A5" s="221">
        <v>3</v>
      </c>
      <c r="B5" s="11" t="s">
        <v>47</v>
      </c>
      <c r="C5" s="14"/>
      <c r="D5" s="1" t="s">
        <v>74</v>
      </c>
    </row>
    <row r="6" spans="1:25">
      <c r="A6" s="221">
        <v>4</v>
      </c>
      <c r="B6" t="s">
        <v>65</v>
      </c>
      <c r="D6" s="294">
        <v>0.02</v>
      </c>
      <c r="E6" s="15">
        <f>'3)Operating Budget'!D7</f>
        <v>0</v>
      </c>
      <c r="F6" s="15">
        <f>E6*(1+$D$6)</f>
        <v>0</v>
      </c>
      <c r="G6" s="15">
        <f>F6*(1+$D$6)</f>
        <v>0</v>
      </c>
      <c r="H6" s="15">
        <f t="shared" ref="H6:X6" si="0">G6*(1+$D$6)</f>
        <v>0</v>
      </c>
      <c r="I6" s="15">
        <f t="shared" si="0"/>
        <v>0</v>
      </c>
      <c r="J6" s="15">
        <f t="shared" si="0"/>
        <v>0</v>
      </c>
      <c r="K6" s="15">
        <f t="shared" si="0"/>
        <v>0</v>
      </c>
      <c r="L6" s="15">
        <f t="shared" si="0"/>
        <v>0</v>
      </c>
      <c r="M6" s="15">
        <f t="shared" si="0"/>
        <v>0</v>
      </c>
      <c r="N6" s="15">
        <f t="shared" si="0"/>
        <v>0</v>
      </c>
      <c r="O6" s="15">
        <f t="shared" si="0"/>
        <v>0</v>
      </c>
      <c r="P6" s="15">
        <f t="shared" si="0"/>
        <v>0</v>
      </c>
      <c r="Q6" s="15">
        <f t="shared" si="0"/>
        <v>0</v>
      </c>
      <c r="R6" s="15">
        <f t="shared" si="0"/>
        <v>0</v>
      </c>
      <c r="S6" s="15">
        <f t="shared" si="0"/>
        <v>0</v>
      </c>
      <c r="T6" s="15">
        <f t="shared" si="0"/>
        <v>0</v>
      </c>
      <c r="U6" s="15">
        <f t="shared" si="0"/>
        <v>0</v>
      </c>
      <c r="V6" s="15">
        <f t="shared" si="0"/>
        <v>0</v>
      </c>
      <c r="W6" s="15">
        <f t="shared" si="0"/>
        <v>0</v>
      </c>
      <c r="X6" s="15">
        <f t="shared" si="0"/>
        <v>0</v>
      </c>
    </row>
    <row r="7" spans="1:25" ht="13.5" thickBot="1">
      <c r="A7" s="221">
        <v>5</v>
      </c>
      <c r="B7" s="30" t="s">
        <v>68</v>
      </c>
      <c r="C7" s="37">
        <f>'3)Operating Budget'!C8</f>
        <v>0.12</v>
      </c>
      <c r="D7" s="30"/>
      <c r="E7" s="27">
        <f t="shared" ref="E7:X7" si="1">E6*$C$7</f>
        <v>0</v>
      </c>
      <c r="F7" s="27">
        <f t="shared" si="1"/>
        <v>0</v>
      </c>
      <c r="G7" s="27">
        <f t="shared" si="1"/>
        <v>0</v>
      </c>
      <c r="H7" s="27">
        <f t="shared" si="1"/>
        <v>0</v>
      </c>
      <c r="I7" s="27">
        <f t="shared" si="1"/>
        <v>0</v>
      </c>
      <c r="J7" s="27">
        <f t="shared" si="1"/>
        <v>0</v>
      </c>
      <c r="K7" s="27">
        <f t="shared" si="1"/>
        <v>0</v>
      </c>
      <c r="L7" s="27">
        <f t="shared" si="1"/>
        <v>0</v>
      </c>
      <c r="M7" s="27">
        <f t="shared" si="1"/>
        <v>0</v>
      </c>
      <c r="N7" s="27">
        <f t="shared" si="1"/>
        <v>0</v>
      </c>
      <c r="O7" s="27">
        <f t="shared" si="1"/>
        <v>0</v>
      </c>
      <c r="P7" s="27">
        <f t="shared" si="1"/>
        <v>0</v>
      </c>
      <c r="Q7" s="27">
        <f t="shared" si="1"/>
        <v>0</v>
      </c>
      <c r="R7" s="27">
        <f t="shared" si="1"/>
        <v>0</v>
      </c>
      <c r="S7" s="27">
        <f t="shared" si="1"/>
        <v>0</v>
      </c>
      <c r="T7" s="27">
        <f t="shared" si="1"/>
        <v>0</v>
      </c>
      <c r="U7" s="27">
        <f t="shared" si="1"/>
        <v>0</v>
      </c>
      <c r="V7" s="27">
        <f t="shared" si="1"/>
        <v>0</v>
      </c>
      <c r="W7" s="27">
        <f t="shared" si="1"/>
        <v>0</v>
      </c>
      <c r="X7" s="27">
        <f t="shared" si="1"/>
        <v>0</v>
      </c>
    </row>
    <row r="8" spans="1:25" ht="13.5" thickBot="1">
      <c r="A8" s="221">
        <v>6</v>
      </c>
      <c r="B8" s="11" t="s">
        <v>17</v>
      </c>
      <c r="C8" s="11"/>
      <c r="D8" s="30"/>
      <c r="E8" s="27">
        <f>E6-E7</f>
        <v>0</v>
      </c>
      <c r="F8" s="27">
        <f t="shared" ref="F8:X8" si="2">F6-F7</f>
        <v>0</v>
      </c>
      <c r="G8" s="27">
        <f t="shared" si="2"/>
        <v>0</v>
      </c>
      <c r="H8" s="27">
        <f t="shared" si="2"/>
        <v>0</v>
      </c>
      <c r="I8" s="27">
        <f t="shared" si="2"/>
        <v>0</v>
      </c>
      <c r="J8" s="27">
        <f t="shared" si="2"/>
        <v>0</v>
      </c>
      <c r="K8" s="27">
        <f t="shared" si="2"/>
        <v>0</v>
      </c>
      <c r="L8" s="27">
        <f t="shared" si="2"/>
        <v>0</v>
      </c>
      <c r="M8" s="27">
        <f t="shared" si="2"/>
        <v>0</v>
      </c>
      <c r="N8" s="27">
        <f t="shared" si="2"/>
        <v>0</v>
      </c>
      <c r="O8" s="27">
        <f t="shared" si="2"/>
        <v>0</v>
      </c>
      <c r="P8" s="27">
        <f t="shared" si="2"/>
        <v>0</v>
      </c>
      <c r="Q8" s="27">
        <f t="shared" si="2"/>
        <v>0</v>
      </c>
      <c r="R8" s="27">
        <f t="shared" si="2"/>
        <v>0</v>
      </c>
      <c r="S8" s="27">
        <f t="shared" si="2"/>
        <v>0</v>
      </c>
      <c r="T8" s="27">
        <f t="shared" si="2"/>
        <v>0</v>
      </c>
      <c r="U8" s="27">
        <f t="shared" si="2"/>
        <v>0</v>
      </c>
      <c r="V8" s="27">
        <f t="shared" si="2"/>
        <v>0</v>
      </c>
      <c r="W8" s="27">
        <f t="shared" si="2"/>
        <v>0</v>
      </c>
      <c r="X8" s="27">
        <f t="shared" si="2"/>
        <v>0</v>
      </c>
      <c r="Y8" s="16"/>
    </row>
    <row r="9" spans="1:25">
      <c r="A9" s="221">
        <v>7</v>
      </c>
      <c r="B9" s="17" t="s">
        <v>42</v>
      </c>
      <c r="C9" s="2"/>
      <c r="E9" s="15" t="e">
        <f t="shared" ref="E9:X9" si="3">E8/Units</f>
        <v>#DIV/0!</v>
      </c>
      <c r="F9" s="15" t="e">
        <f t="shared" si="3"/>
        <v>#DIV/0!</v>
      </c>
      <c r="G9" s="15" t="e">
        <f t="shared" si="3"/>
        <v>#DIV/0!</v>
      </c>
      <c r="H9" s="15" t="e">
        <f t="shared" si="3"/>
        <v>#DIV/0!</v>
      </c>
      <c r="I9" s="15" t="e">
        <f t="shared" si="3"/>
        <v>#DIV/0!</v>
      </c>
      <c r="J9" s="15" t="e">
        <f t="shared" si="3"/>
        <v>#DIV/0!</v>
      </c>
      <c r="K9" s="15" t="e">
        <f t="shared" si="3"/>
        <v>#DIV/0!</v>
      </c>
      <c r="L9" s="15" t="e">
        <f t="shared" si="3"/>
        <v>#DIV/0!</v>
      </c>
      <c r="M9" s="15" t="e">
        <f t="shared" si="3"/>
        <v>#DIV/0!</v>
      </c>
      <c r="N9" s="15" t="e">
        <f t="shared" si="3"/>
        <v>#DIV/0!</v>
      </c>
      <c r="O9" s="15" t="e">
        <f t="shared" si="3"/>
        <v>#DIV/0!</v>
      </c>
      <c r="P9" s="15" t="e">
        <f t="shared" si="3"/>
        <v>#DIV/0!</v>
      </c>
      <c r="Q9" s="15" t="e">
        <f t="shared" si="3"/>
        <v>#DIV/0!</v>
      </c>
      <c r="R9" s="15" t="e">
        <f t="shared" si="3"/>
        <v>#DIV/0!</v>
      </c>
      <c r="S9" s="15" t="e">
        <f t="shared" si="3"/>
        <v>#DIV/0!</v>
      </c>
      <c r="T9" s="15" t="e">
        <f t="shared" si="3"/>
        <v>#DIV/0!</v>
      </c>
      <c r="U9" s="15" t="e">
        <f t="shared" si="3"/>
        <v>#DIV/0!</v>
      </c>
      <c r="V9" s="15" t="e">
        <f t="shared" si="3"/>
        <v>#DIV/0!</v>
      </c>
      <c r="W9" s="15" t="e">
        <f t="shared" si="3"/>
        <v>#DIV/0!</v>
      </c>
      <c r="X9" s="15" t="e">
        <f t="shared" si="3"/>
        <v>#DIV/0!</v>
      </c>
    </row>
    <row r="10" spans="1:25">
      <c r="A10" s="221">
        <v>8</v>
      </c>
      <c r="E10" s="15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5" ht="13.5" thickBot="1">
      <c r="A11" s="221">
        <v>9</v>
      </c>
      <c r="B11" s="11" t="s">
        <v>48</v>
      </c>
      <c r="C11" s="14"/>
      <c r="D11" s="1" t="s">
        <v>74</v>
      </c>
      <c r="E11" s="15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5">
      <c r="A12" s="221">
        <v>10</v>
      </c>
      <c r="B12" t="s">
        <v>66</v>
      </c>
      <c r="D12" s="294">
        <v>3.5000000000000003E-2</v>
      </c>
      <c r="E12" s="15">
        <f>'3)Operating Budget'!D21</f>
        <v>0</v>
      </c>
      <c r="F12" s="15">
        <f>E12*(1+$D$12)</f>
        <v>0</v>
      </c>
      <c r="G12" s="15">
        <f t="shared" ref="G12:X12" si="4">F12*(1+$D$12)</f>
        <v>0</v>
      </c>
      <c r="H12" s="15">
        <f t="shared" si="4"/>
        <v>0</v>
      </c>
      <c r="I12" s="15">
        <f t="shared" si="4"/>
        <v>0</v>
      </c>
      <c r="J12" s="15">
        <f t="shared" si="4"/>
        <v>0</v>
      </c>
      <c r="K12" s="15">
        <f t="shared" si="4"/>
        <v>0</v>
      </c>
      <c r="L12" s="15">
        <f t="shared" si="4"/>
        <v>0</v>
      </c>
      <c r="M12" s="15">
        <f t="shared" si="4"/>
        <v>0</v>
      </c>
      <c r="N12" s="15">
        <f t="shared" si="4"/>
        <v>0</v>
      </c>
      <c r="O12" s="15">
        <f t="shared" si="4"/>
        <v>0</v>
      </c>
      <c r="P12" s="15">
        <f t="shared" si="4"/>
        <v>0</v>
      </c>
      <c r="Q12" s="15">
        <f t="shared" si="4"/>
        <v>0</v>
      </c>
      <c r="R12" s="15">
        <f t="shared" si="4"/>
        <v>0</v>
      </c>
      <c r="S12" s="15">
        <f t="shared" si="4"/>
        <v>0</v>
      </c>
      <c r="T12" s="15">
        <f t="shared" si="4"/>
        <v>0</v>
      </c>
      <c r="U12" s="15">
        <f t="shared" si="4"/>
        <v>0</v>
      </c>
      <c r="V12" s="15">
        <f t="shared" si="4"/>
        <v>0</v>
      </c>
      <c r="W12" s="15">
        <f t="shared" si="4"/>
        <v>0</v>
      </c>
      <c r="X12" s="15">
        <f t="shared" si="4"/>
        <v>0</v>
      </c>
    </row>
    <row r="13" spans="1:25">
      <c r="A13" s="221">
        <v>11</v>
      </c>
      <c r="B13" s="9" t="s">
        <v>24</v>
      </c>
      <c r="C13" s="9"/>
      <c r="D13" s="294">
        <v>3.5000000000000003E-2</v>
      </c>
      <c r="E13" s="15">
        <f>'3)Operating Budget'!D29</f>
        <v>0</v>
      </c>
      <c r="F13" s="15">
        <f>E13*(1+$D$13)</f>
        <v>0</v>
      </c>
      <c r="G13" s="15">
        <f t="shared" ref="G13:X13" si="5">F13*(1+$D$13)</f>
        <v>0</v>
      </c>
      <c r="H13" s="15">
        <f t="shared" si="5"/>
        <v>0</v>
      </c>
      <c r="I13" s="15">
        <f t="shared" si="5"/>
        <v>0</v>
      </c>
      <c r="J13" s="15">
        <f t="shared" si="5"/>
        <v>0</v>
      </c>
      <c r="K13" s="15">
        <f t="shared" si="5"/>
        <v>0</v>
      </c>
      <c r="L13" s="15">
        <f t="shared" si="5"/>
        <v>0</v>
      </c>
      <c r="M13" s="15">
        <f t="shared" si="5"/>
        <v>0</v>
      </c>
      <c r="N13" s="15">
        <f t="shared" si="5"/>
        <v>0</v>
      </c>
      <c r="O13" s="15">
        <f t="shared" si="5"/>
        <v>0</v>
      </c>
      <c r="P13" s="15">
        <f t="shared" si="5"/>
        <v>0</v>
      </c>
      <c r="Q13" s="15">
        <f t="shared" si="5"/>
        <v>0</v>
      </c>
      <c r="R13" s="15">
        <f t="shared" si="5"/>
        <v>0</v>
      </c>
      <c r="S13" s="15">
        <f t="shared" si="5"/>
        <v>0</v>
      </c>
      <c r="T13" s="15">
        <f t="shared" si="5"/>
        <v>0</v>
      </c>
      <c r="U13" s="15">
        <f t="shared" si="5"/>
        <v>0</v>
      </c>
      <c r="V13" s="15">
        <f t="shared" si="5"/>
        <v>0</v>
      </c>
      <c r="W13" s="15">
        <f t="shared" si="5"/>
        <v>0</v>
      </c>
      <c r="X13" s="15">
        <f t="shared" si="5"/>
        <v>0</v>
      </c>
    </row>
    <row r="14" spans="1:25">
      <c r="A14" s="221">
        <v>12</v>
      </c>
      <c r="B14" t="s">
        <v>27</v>
      </c>
      <c r="D14" s="294">
        <v>3.5000000000000003E-2</v>
      </c>
      <c r="E14" s="15">
        <f>'3)Operating Budget'!D41</f>
        <v>0</v>
      </c>
      <c r="F14" s="15">
        <f>E14*(1+$D$14)</f>
        <v>0</v>
      </c>
      <c r="G14" s="15">
        <f t="shared" ref="G14:X14" si="6">F14*(1+$D$14)</f>
        <v>0</v>
      </c>
      <c r="H14" s="15">
        <f t="shared" si="6"/>
        <v>0</v>
      </c>
      <c r="I14" s="15">
        <f t="shared" si="6"/>
        <v>0</v>
      </c>
      <c r="J14" s="15">
        <f t="shared" si="6"/>
        <v>0</v>
      </c>
      <c r="K14" s="15">
        <f t="shared" si="6"/>
        <v>0</v>
      </c>
      <c r="L14" s="15">
        <f t="shared" si="6"/>
        <v>0</v>
      </c>
      <c r="M14" s="15">
        <f t="shared" si="6"/>
        <v>0</v>
      </c>
      <c r="N14" s="15">
        <f t="shared" si="6"/>
        <v>0</v>
      </c>
      <c r="O14" s="15">
        <f t="shared" si="6"/>
        <v>0</v>
      </c>
      <c r="P14" s="15">
        <f t="shared" si="6"/>
        <v>0</v>
      </c>
      <c r="Q14" s="15">
        <f t="shared" si="6"/>
        <v>0</v>
      </c>
      <c r="R14" s="15">
        <f t="shared" si="6"/>
        <v>0</v>
      </c>
      <c r="S14" s="15">
        <f t="shared" si="6"/>
        <v>0</v>
      </c>
      <c r="T14" s="15">
        <f t="shared" si="6"/>
        <v>0</v>
      </c>
      <c r="U14" s="15">
        <f t="shared" si="6"/>
        <v>0</v>
      </c>
      <c r="V14" s="15">
        <f t="shared" si="6"/>
        <v>0</v>
      </c>
      <c r="W14" s="15">
        <f t="shared" si="6"/>
        <v>0</v>
      </c>
      <c r="X14" s="15">
        <f t="shared" si="6"/>
        <v>0</v>
      </c>
    </row>
    <row r="15" spans="1:25" ht="13.5" thickBot="1">
      <c r="A15" s="221">
        <v>13</v>
      </c>
      <c r="B15" s="30" t="s">
        <v>36</v>
      </c>
      <c r="C15" s="30"/>
      <c r="D15" s="299">
        <v>3.5000000000000003E-2</v>
      </c>
      <c r="E15" s="27">
        <f>'3)Operating Budget'!D49</f>
        <v>0</v>
      </c>
      <c r="F15" s="27">
        <f>E15*(1+$D$15)</f>
        <v>0</v>
      </c>
      <c r="G15" s="27">
        <f t="shared" ref="G15:X15" si="7">F15*(1+$D$15)</f>
        <v>0</v>
      </c>
      <c r="H15" s="27">
        <f t="shared" si="7"/>
        <v>0</v>
      </c>
      <c r="I15" s="27">
        <f t="shared" si="7"/>
        <v>0</v>
      </c>
      <c r="J15" s="27">
        <f t="shared" si="7"/>
        <v>0</v>
      </c>
      <c r="K15" s="27">
        <f t="shared" si="7"/>
        <v>0</v>
      </c>
      <c r="L15" s="27">
        <f t="shared" si="7"/>
        <v>0</v>
      </c>
      <c r="M15" s="27">
        <f t="shared" si="7"/>
        <v>0</v>
      </c>
      <c r="N15" s="27">
        <f t="shared" si="7"/>
        <v>0</v>
      </c>
      <c r="O15" s="27">
        <f t="shared" si="7"/>
        <v>0</v>
      </c>
      <c r="P15" s="27">
        <f t="shared" si="7"/>
        <v>0</v>
      </c>
      <c r="Q15" s="27">
        <f t="shared" si="7"/>
        <v>0</v>
      </c>
      <c r="R15" s="27">
        <f t="shared" si="7"/>
        <v>0</v>
      </c>
      <c r="S15" s="27">
        <f t="shared" si="7"/>
        <v>0</v>
      </c>
      <c r="T15" s="27">
        <f t="shared" si="7"/>
        <v>0</v>
      </c>
      <c r="U15" s="27">
        <f t="shared" si="7"/>
        <v>0</v>
      </c>
      <c r="V15" s="27">
        <f t="shared" si="7"/>
        <v>0</v>
      </c>
      <c r="W15" s="27">
        <f t="shared" si="7"/>
        <v>0</v>
      </c>
      <c r="X15" s="27">
        <f t="shared" si="7"/>
        <v>0</v>
      </c>
    </row>
    <row r="16" spans="1:25" ht="13.5" thickBot="1">
      <c r="A16" s="221">
        <v>14</v>
      </c>
      <c r="B16" s="38" t="s">
        <v>59</v>
      </c>
      <c r="C16" s="38"/>
      <c r="D16" s="32"/>
      <c r="E16" s="39">
        <f>SUM(E12:E15)</f>
        <v>0</v>
      </c>
      <c r="F16" s="39">
        <f t="shared" ref="F16:X16" si="8">SUM(F12:F15)</f>
        <v>0</v>
      </c>
      <c r="G16" s="39">
        <f t="shared" si="8"/>
        <v>0</v>
      </c>
      <c r="H16" s="39">
        <f t="shared" si="8"/>
        <v>0</v>
      </c>
      <c r="I16" s="39">
        <f t="shared" si="8"/>
        <v>0</v>
      </c>
      <c r="J16" s="39">
        <f t="shared" si="8"/>
        <v>0</v>
      </c>
      <c r="K16" s="39">
        <f t="shared" si="8"/>
        <v>0</v>
      </c>
      <c r="L16" s="39">
        <f t="shared" si="8"/>
        <v>0</v>
      </c>
      <c r="M16" s="39">
        <f t="shared" si="8"/>
        <v>0</v>
      </c>
      <c r="N16" s="39">
        <f t="shared" si="8"/>
        <v>0</v>
      </c>
      <c r="O16" s="39">
        <f t="shared" si="8"/>
        <v>0</v>
      </c>
      <c r="P16" s="39">
        <f t="shared" si="8"/>
        <v>0</v>
      </c>
      <c r="Q16" s="39">
        <f t="shared" si="8"/>
        <v>0</v>
      </c>
      <c r="R16" s="39">
        <f t="shared" si="8"/>
        <v>0</v>
      </c>
      <c r="S16" s="39">
        <f t="shared" si="8"/>
        <v>0</v>
      </c>
      <c r="T16" s="39">
        <f t="shared" si="8"/>
        <v>0</v>
      </c>
      <c r="U16" s="39">
        <f t="shared" si="8"/>
        <v>0</v>
      </c>
      <c r="V16" s="39">
        <f t="shared" si="8"/>
        <v>0</v>
      </c>
      <c r="W16" s="39">
        <f t="shared" si="8"/>
        <v>0</v>
      </c>
      <c r="X16" s="39">
        <f t="shared" si="8"/>
        <v>0</v>
      </c>
    </row>
    <row r="17" spans="1:25">
      <c r="A17" s="221">
        <v>15</v>
      </c>
      <c r="B17" s="17" t="s">
        <v>42</v>
      </c>
      <c r="C17" s="2"/>
      <c r="E17" s="41" t="e">
        <f t="shared" ref="E17:X17" si="9">E16/Units</f>
        <v>#DIV/0!</v>
      </c>
      <c r="F17" s="41" t="e">
        <f t="shared" si="9"/>
        <v>#DIV/0!</v>
      </c>
      <c r="G17" s="41" t="e">
        <f t="shared" si="9"/>
        <v>#DIV/0!</v>
      </c>
      <c r="H17" s="41" t="e">
        <f t="shared" si="9"/>
        <v>#DIV/0!</v>
      </c>
      <c r="I17" s="41" t="e">
        <f t="shared" si="9"/>
        <v>#DIV/0!</v>
      </c>
      <c r="J17" s="41" t="e">
        <f t="shared" si="9"/>
        <v>#DIV/0!</v>
      </c>
      <c r="K17" s="41" t="e">
        <f t="shared" si="9"/>
        <v>#DIV/0!</v>
      </c>
      <c r="L17" s="41" t="e">
        <f t="shared" si="9"/>
        <v>#DIV/0!</v>
      </c>
      <c r="M17" s="41" t="e">
        <f t="shared" si="9"/>
        <v>#DIV/0!</v>
      </c>
      <c r="N17" s="41" t="e">
        <f t="shared" si="9"/>
        <v>#DIV/0!</v>
      </c>
      <c r="O17" s="41" t="e">
        <f t="shared" si="9"/>
        <v>#DIV/0!</v>
      </c>
      <c r="P17" s="41" t="e">
        <f t="shared" si="9"/>
        <v>#DIV/0!</v>
      </c>
      <c r="Q17" s="41" t="e">
        <f t="shared" si="9"/>
        <v>#DIV/0!</v>
      </c>
      <c r="R17" s="41" t="e">
        <f t="shared" si="9"/>
        <v>#DIV/0!</v>
      </c>
      <c r="S17" s="41" t="e">
        <f t="shared" si="9"/>
        <v>#DIV/0!</v>
      </c>
      <c r="T17" s="41" t="e">
        <f t="shared" si="9"/>
        <v>#DIV/0!</v>
      </c>
      <c r="U17" s="41" t="e">
        <f t="shared" si="9"/>
        <v>#DIV/0!</v>
      </c>
      <c r="V17" s="41" t="e">
        <f t="shared" si="9"/>
        <v>#DIV/0!</v>
      </c>
      <c r="W17" s="41" t="e">
        <f t="shared" si="9"/>
        <v>#DIV/0!</v>
      </c>
      <c r="X17" s="41" t="e">
        <f t="shared" si="9"/>
        <v>#DIV/0!</v>
      </c>
    </row>
    <row r="18" spans="1:25" ht="13.5" thickBot="1">
      <c r="A18" s="221">
        <v>16</v>
      </c>
      <c r="B18" s="40"/>
      <c r="C18" s="11"/>
      <c r="D18" s="30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16"/>
    </row>
    <row r="19" spans="1:25" ht="13.5" thickBot="1">
      <c r="A19" s="221">
        <v>17</v>
      </c>
      <c r="B19" s="38" t="s">
        <v>44</v>
      </c>
      <c r="C19" s="38"/>
      <c r="D19" s="32"/>
      <c r="E19" s="39">
        <f>E8-E16</f>
        <v>0</v>
      </c>
      <c r="F19" s="39">
        <f>F8-F16</f>
        <v>0</v>
      </c>
      <c r="G19" s="39">
        <f t="shared" ref="G19:X19" si="10">G8-G16</f>
        <v>0</v>
      </c>
      <c r="H19" s="39">
        <f t="shared" si="10"/>
        <v>0</v>
      </c>
      <c r="I19" s="39">
        <f t="shared" si="10"/>
        <v>0</v>
      </c>
      <c r="J19" s="39">
        <f t="shared" si="10"/>
        <v>0</v>
      </c>
      <c r="K19" s="39">
        <f t="shared" si="10"/>
        <v>0</v>
      </c>
      <c r="L19" s="39">
        <f t="shared" si="10"/>
        <v>0</v>
      </c>
      <c r="M19" s="39">
        <f t="shared" si="10"/>
        <v>0</v>
      </c>
      <c r="N19" s="39">
        <f t="shared" si="10"/>
        <v>0</v>
      </c>
      <c r="O19" s="39">
        <f t="shared" si="10"/>
        <v>0</v>
      </c>
      <c r="P19" s="39">
        <f t="shared" si="10"/>
        <v>0</v>
      </c>
      <c r="Q19" s="39">
        <f t="shared" si="10"/>
        <v>0</v>
      </c>
      <c r="R19" s="39">
        <f t="shared" si="10"/>
        <v>0</v>
      </c>
      <c r="S19" s="39">
        <f t="shared" si="10"/>
        <v>0</v>
      </c>
      <c r="T19" s="39">
        <f t="shared" si="10"/>
        <v>0</v>
      </c>
      <c r="U19" s="39">
        <f t="shared" si="10"/>
        <v>0</v>
      </c>
      <c r="V19" s="39">
        <f t="shared" si="10"/>
        <v>0</v>
      </c>
      <c r="W19" s="39">
        <f t="shared" si="10"/>
        <v>0</v>
      </c>
      <c r="X19" s="39">
        <f t="shared" si="10"/>
        <v>0</v>
      </c>
    </row>
    <row r="20" spans="1:25">
      <c r="A20" s="221">
        <v>18</v>
      </c>
      <c r="B20" s="17" t="s">
        <v>42</v>
      </c>
      <c r="E20" s="41" t="e">
        <f t="shared" ref="E20:X20" si="11">E19/Units</f>
        <v>#DIV/0!</v>
      </c>
      <c r="F20" s="41" t="e">
        <f t="shared" si="11"/>
        <v>#DIV/0!</v>
      </c>
      <c r="G20" s="41" t="e">
        <f t="shared" si="11"/>
        <v>#DIV/0!</v>
      </c>
      <c r="H20" s="41" t="e">
        <f t="shared" si="11"/>
        <v>#DIV/0!</v>
      </c>
      <c r="I20" s="41" t="e">
        <f t="shared" si="11"/>
        <v>#DIV/0!</v>
      </c>
      <c r="J20" s="41" t="e">
        <f t="shared" si="11"/>
        <v>#DIV/0!</v>
      </c>
      <c r="K20" s="41" t="e">
        <f t="shared" si="11"/>
        <v>#DIV/0!</v>
      </c>
      <c r="L20" s="41" t="e">
        <f t="shared" si="11"/>
        <v>#DIV/0!</v>
      </c>
      <c r="M20" s="41" t="e">
        <f t="shared" si="11"/>
        <v>#DIV/0!</v>
      </c>
      <c r="N20" s="41" t="e">
        <f t="shared" si="11"/>
        <v>#DIV/0!</v>
      </c>
      <c r="O20" s="41" t="e">
        <f t="shared" si="11"/>
        <v>#DIV/0!</v>
      </c>
      <c r="P20" s="41" t="e">
        <f t="shared" si="11"/>
        <v>#DIV/0!</v>
      </c>
      <c r="Q20" s="41" t="e">
        <f t="shared" si="11"/>
        <v>#DIV/0!</v>
      </c>
      <c r="R20" s="41" t="e">
        <f t="shared" si="11"/>
        <v>#DIV/0!</v>
      </c>
      <c r="S20" s="41" t="e">
        <f t="shared" si="11"/>
        <v>#DIV/0!</v>
      </c>
      <c r="T20" s="41" t="e">
        <f t="shared" si="11"/>
        <v>#DIV/0!</v>
      </c>
      <c r="U20" s="41" t="e">
        <f t="shared" si="11"/>
        <v>#DIV/0!</v>
      </c>
      <c r="V20" s="41" t="e">
        <f t="shared" si="11"/>
        <v>#DIV/0!</v>
      </c>
      <c r="W20" s="41" t="e">
        <f t="shared" si="11"/>
        <v>#DIV/0!</v>
      </c>
      <c r="X20" s="41" t="e">
        <f t="shared" si="11"/>
        <v>#DIV/0!</v>
      </c>
    </row>
    <row r="21" spans="1:25">
      <c r="A21" s="221">
        <v>19</v>
      </c>
      <c r="B21" s="17"/>
      <c r="E21" s="4"/>
    </row>
    <row r="22" spans="1:25">
      <c r="A22" s="221">
        <v>20</v>
      </c>
      <c r="B22" s="2" t="s">
        <v>67</v>
      </c>
      <c r="C22" s="2"/>
      <c r="E22" s="4">
        <f>IF(ISBLANK('3)Operating Budget'!D62),'3)Operating Budget'!D58,'3)Operating Budget'!D63)</f>
        <v>0</v>
      </c>
      <c r="F22" s="4">
        <f>E22</f>
        <v>0</v>
      </c>
      <c r="G22" s="4">
        <f t="shared" ref="G22:X22" si="12">F22</f>
        <v>0</v>
      </c>
      <c r="H22" s="4">
        <f t="shared" si="12"/>
        <v>0</v>
      </c>
      <c r="I22" s="4">
        <f t="shared" si="12"/>
        <v>0</v>
      </c>
      <c r="J22" s="4">
        <f t="shared" si="12"/>
        <v>0</v>
      </c>
      <c r="K22" s="4">
        <f t="shared" si="12"/>
        <v>0</v>
      </c>
      <c r="L22" s="4">
        <f t="shared" si="12"/>
        <v>0</v>
      </c>
      <c r="M22" s="4">
        <f t="shared" si="12"/>
        <v>0</v>
      </c>
      <c r="N22" s="4">
        <f t="shared" si="12"/>
        <v>0</v>
      </c>
      <c r="O22" s="4">
        <f t="shared" si="12"/>
        <v>0</v>
      </c>
      <c r="P22" s="4">
        <f t="shared" si="12"/>
        <v>0</v>
      </c>
      <c r="Q22" s="4">
        <f t="shared" si="12"/>
        <v>0</v>
      </c>
      <c r="R22" s="4">
        <f t="shared" si="12"/>
        <v>0</v>
      </c>
      <c r="S22" s="4">
        <f t="shared" si="12"/>
        <v>0</v>
      </c>
      <c r="T22" s="4">
        <f t="shared" si="12"/>
        <v>0</v>
      </c>
      <c r="U22" s="4">
        <f t="shared" si="12"/>
        <v>0</v>
      </c>
      <c r="V22" s="4">
        <f t="shared" si="12"/>
        <v>0</v>
      </c>
      <c r="W22" s="4">
        <f t="shared" si="12"/>
        <v>0</v>
      </c>
      <c r="X22" s="4">
        <f t="shared" si="12"/>
        <v>0</v>
      </c>
    </row>
    <row r="23" spans="1:25">
      <c r="A23" s="221">
        <v>21</v>
      </c>
      <c r="B23" t="s">
        <v>61</v>
      </c>
      <c r="E23" s="209" t="str">
        <f>IF(E22=0,"n/a",E19/E22)</f>
        <v>n/a</v>
      </c>
      <c r="F23" s="209" t="str">
        <f t="shared" ref="F23:X23" si="13">IF(F22=0,"n/a",F19/F22)</f>
        <v>n/a</v>
      </c>
      <c r="G23" s="209" t="str">
        <f t="shared" si="13"/>
        <v>n/a</v>
      </c>
      <c r="H23" s="209" t="str">
        <f t="shared" si="13"/>
        <v>n/a</v>
      </c>
      <c r="I23" s="209" t="str">
        <f t="shared" si="13"/>
        <v>n/a</v>
      </c>
      <c r="J23" s="209" t="str">
        <f t="shared" si="13"/>
        <v>n/a</v>
      </c>
      <c r="K23" s="209" t="str">
        <f t="shared" si="13"/>
        <v>n/a</v>
      </c>
      <c r="L23" s="209" t="str">
        <f t="shared" si="13"/>
        <v>n/a</v>
      </c>
      <c r="M23" s="209" t="str">
        <f t="shared" si="13"/>
        <v>n/a</v>
      </c>
      <c r="N23" s="209" t="str">
        <f t="shared" si="13"/>
        <v>n/a</v>
      </c>
      <c r="O23" s="209" t="str">
        <f t="shared" si="13"/>
        <v>n/a</v>
      </c>
      <c r="P23" s="209" t="str">
        <f t="shared" si="13"/>
        <v>n/a</v>
      </c>
      <c r="Q23" s="209" t="str">
        <f t="shared" si="13"/>
        <v>n/a</v>
      </c>
      <c r="R23" s="209" t="str">
        <f t="shared" si="13"/>
        <v>n/a</v>
      </c>
      <c r="S23" s="209" t="str">
        <f t="shared" si="13"/>
        <v>n/a</v>
      </c>
      <c r="T23" s="209" t="str">
        <f t="shared" si="13"/>
        <v>n/a</v>
      </c>
      <c r="U23" s="209" t="str">
        <f t="shared" si="13"/>
        <v>n/a</v>
      </c>
      <c r="V23" s="209" t="str">
        <f t="shared" si="13"/>
        <v>n/a</v>
      </c>
      <c r="W23" s="209" t="str">
        <f t="shared" si="13"/>
        <v>n/a</v>
      </c>
      <c r="X23" s="209" t="str">
        <f t="shared" si="13"/>
        <v>n/a</v>
      </c>
    </row>
    <row r="24" spans="1:25" s="380" customFormat="1" ht="13.5" thickBot="1">
      <c r="A24" s="221">
        <v>22</v>
      </c>
      <c r="B24" s="379" t="s">
        <v>223</v>
      </c>
      <c r="E24" s="381" t="e">
        <f>E25/(E22+E16)</f>
        <v>#DIV/0!</v>
      </c>
      <c r="F24" s="381" t="e">
        <f t="shared" ref="F24:X24" si="14">F25/(F22+F16)</f>
        <v>#DIV/0!</v>
      </c>
      <c r="G24" s="381" t="e">
        <f t="shared" si="14"/>
        <v>#DIV/0!</v>
      </c>
      <c r="H24" s="381" t="e">
        <f t="shared" si="14"/>
        <v>#DIV/0!</v>
      </c>
      <c r="I24" s="381" t="e">
        <f t="shared" si="14"/>
        <v>#DIV/0!</v>
      </c>
      <c r="J24" s="381" t="e">
        <f t="shared" si="14"/>
        <v>#DIV/0!</v>
      </c>
      <c r="K24" s="381" t="e">
        <f t="shared" si="14"/>
        <v>#DIV/0!</v>
      </c>
      <c r="L24" s="381" t="e">
        <f t="shared" si="14"/>
        <v>#DIV/0!</v>
      </c>
      <c r="M24" s="381" t="e">
        <f t="shared" si="14"/>
        <v>#DIV/0!</v>
      </c>
      <c r="N24" s="381" t="e">
        <f t="shared" si="14"/>
        <v>#DIV/0!</v>
      </c>
      <c r="O24" s="381" t="e">
        <f t="shared" si="14"/>
        <v>#DIV/0!</v>
      </c>
      <c r="P24" s="381" t="e">
        <f t="shared" si="14"/>
        <v>#DIV/0!</v>
      </c>
      <c r="Q24" s="381" t="e">
        <f t="shared" si="14"/>
        <v>#DIV/0!</v>
      </c>
      <c r="R24" s="381" t="e">
        <f t="shared" si="14"/>
        <v>#DIV/0!</v>
      </c>
      <c r="S24" s="381" t="e">
        <f t="shared" si="14"/>
        <v>#DIV/0!</v>
      </c>
      <c r="T24" s="381" t="e">
        <f t="shared" si="14"/>
        <v>#DIV/0!</v>
      </c>
      <c r="U24" s="381" t="e">
        <f t="shared" si="14"/>
        <v>#DIV/0!</v>
      </c>
      <c r="V24" s="381" t="e">
        <f t="shared" si="14"/>
        <v>#DIV/0!</v>
      </c>
      <c r="W24" s="381" t="e">
        <f t="shared" si="14"/>
        <v>#DIV/0!</v>
      </c>
      <c r="X24" s="381" t="e">
        <f t="shared" si="14"/>
        <v>#DIV/0!</v>
      </c>
    </row>
    <row r="25" spans="1:25" s="2" customFormat="1" ht="13.5" thickBot="1">
      <c r="A25" s="221">
        <v>23</v>
      </c>
      <c r="B25" s="38" t="s">
        <v>69</v>
      </c>
      <c r="C25" s="38"/>
      <c r="D25" s="38"/>
      <c r="E25" s="31">
        <f>E19-E22</f>
        <v>0</v>
      </c>
      <c r="F25" s="31">
        <f t="shared" ref="F25:X25" si="15">F19-F22</f>
        <v>0</v>
      </c>
      <c r="G25" s="31">
        <f t="shared" si="15"/>
        <v>0</v>
      </c>
      <c r="H25" s="31">
        <f t="shared" si="15"/>
        <v>0</v>
      </c>
      <c r="I25" s="31">
        <f t="shared" si="15"/>
        <v>0</v>
      </c>
      <c r="J25" s="31">
        <f t="shared" si="15"/>
        <v>0</v>
      </c>
      <c r="K25" s="31">
        <f t="shared" si="15"/>
        <v>0</v>
      </c>
      <c r="L25" s="31">
        <f t="shared" si="15"/>
        <v>0</v>
      </c>
      <c r="M25" s="31">
        <f t="shared" si="15"/>
        <v>0</v>
      </c>
      <c r="N25" s="31">
        <f t="shared" si="15"/>
        <v>0</v>
      </c>
      <c r="O25" s="31">
        <f t="shared" si="15"/>
        <v>0</v>
      </c>
      <c r="P25" s="31">
        <f t="shared" si="15"/>
        <v>0</v>
      </c>
      <c r="Q25" s="31">
        <f t="shared" si="15"/>
        <v>0</v>
      </c>
      <c r="R25" s="31">
        <f t="shared" si="15"/>
        <v>0</v>
      </c>
      <c r="S25" s="31">
        <f t="shared" si="15"/>
        <v>0</v>
      </c>
      <c r="T25" s="31">
        <f t="shared" si="15"/>
        <v>0</v>
      </c>
      <c r="U25" s="31">
        <f t="shared" si="15"/>
        <v>0</v>
      </c>
      <c r="V25" s="31">
        <f t="shared" si="15"/>
        <v>0</v>
      </c>
      <c r="W25" s="31">
        <f t="shared" si="15"/>
        <v>0</v>
      </c>
      <c r="X25" s="31">
        <f t="shared" si="15"/>
        <v>0</v>
      </c>
    </row>
    <row r="26" spans="1:25">
      <c r="A26" s="221">
        <v>24</v>
      </c>
      <c r="B26" s="17" t="s">
        <v>42</v>
      </c>
      <c r="E26" s="15" t="e">
        <f t="shared" ref="E26:X26" si="16">E25/Units</f>
        <v>#DIV/0!</v>
      </c>
      <c r="F26" s="15" t="e">
        <f t="shared" si="16"/>
        <v>#DIV/0!</v>
      </c>
      <c r="G26" s="15" t="e">
        <f t="shared" si="16"/>
        <v>#DIV/0!</v>
      </c>
      <c r="H26" s="15" t="e">
        <f t="shared" si="16"/>
        <v>#DIV/0!</v>
      </c>
      <c r="I26" s="15" t="e">
        <f t="shared" si="16"/>
        <v>#DIV/0!</v>
      </c>
      <c r="J26" s="15" t="e">
        <f t="shared" si="16"/>
        <v>#DIV/0!</v>
      </c>
      <c r="K26" s="15" t="e">
        <f t="shared" si="16"/>
        <v>#DIV/0!</v>
      </c>
      <c r="L26" s="15" t="e">
        <f t="shared" si="16"/>
        <v>#DIV/0!</v>
      </c>
      <c r="M26" s="15" t="e">
        <f t="shared" si="16"/>
        <v>#DIV/0!</v>
      </c>
      <c r="N26" s="15" t="e">
        <f t="shared" si="16"/>
        <v>#DIV/0!</v>
      </c>
      <c r="O26" s="15" t="e">
        <f t="shared" si="16"/>
        <v>#DIV/0!</v>
      </c>
      <c r="P26" s="15" t="e">
        <f t="shared" si="16"/>
        <v>#DIV/0!</v>
      </c>
      <c r="Q26" s="15" t="e">
        <f t="shared" si="16"/>
        <v>#DIV/0!</v>
      </c>
      <c r="R26" s="15" t="e">
        <f t="shared" si="16"/>
        <v>#DIV/0!</v>
      </c>
      <c r="S26" s="15" t="e">
        <f t="shared" si="16"/>
        <v>#DIV/0!</v>
      </c>
      <c r="T26" s="15" t="e">
        <f t="shared" si="16"/>
        <v>#DIV/0!</v>
      </c>
      <c r="U26" s="15" t="e">
        <f t="shared" si="16"/>
        <v>#DIV/0!</v>
      </c>
      <c r="V26" s="15" t="e">
        <f t="shared" si="16"/>
        <v>#DIV/0!</v>
      </c>
      <c r="W26" s="15" t="e">
        <f t="shared" si="16"/>
        <v>#DIV/0!</v>
      </c>
      <c r="X26" s="15" t="e">
        <f t="shared" si="16"/>
        <v>#DIV/0!</v>
      </c>
    </row>
    <row r="27" spans="1:25">
      <c r="A27" s="221">
        <v>25</v>
      </c>
    </row>
    <row r="28" spans="1:25">
      <c r="A28" s="221">
        <v>26</v>
      </c>
    </row>
    <row r="29" spans="1:25">
      <c r="A29" s="221">
        <v>27</v>
      </c>
      <c r="B29" s="14" t="s">
        <v>70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spans="1:25">
      <c r="A30" s="221">
        <v>28</v>
      </c>
      <c r="B30" s="35" t="s">
        <v>72</v>
      </c>
      <c r="C30" s="18"/>
      <c r="D30" s="36"/>
      <c r="E30" s="139">
        <f>-NPV(D32,E31:X31)</f>
        <v>0</v>
      </c>
      <c r="F30" s="25">
        <f>E33</f>
        <v>0</v>
      </c>
      <c r="G30" s="25">
        <f t="shared" ref="G30:X30" si="17">F33</f>
        <v>0</v>
      </c>
      <c r="H30" s="25">
        <f t="shared" si="17"/>
        <v>0</v>
      </c>
      <c r="I30" s="25">
        <f t="shared" si="17"/>
        <v>0</v>
      </c>
      <c r="J30" s="25">
        <f t="shared" si="17"/>
        <v>0</v>
      </c>
      <c r="K30" s="25">
        <f t="shared" si="17"/>
        <v>0</v>
      </c>
      <c r="L30" s="25">
        <f t="shared" si="17"/>
        <v>0</v>
      </c>
      <c r="M30" s="25">
        <f t="shared" si="17"/>
        <v>0</v>
      </c>
      <c r="N30" s="25">
        <f t="shared" si="17"/>
        <v>0</v>
      </c>
      <c r="O30" s="25">
        <f t="shared" si="17"/>
        <v>0</v>
      </c>
      <c r="P30" s="25">
        <f t="shared" si="17"/>
        <v>0</v>
      </c>
      <c r="Q30" s="25">
        <f t="shared" si="17"/>
        <v>0</v>
      </c>
      <c r="R30" s="25">
        <f t="shared" si="17"/>
        <v>0</v>
      </c>
      <c r="S30" s="25">
        <f t="shared" si="17"/>
        <v>0</v>
      </c>
      <c r="T30" s="25">
        <f t="shared" si="17"/>
        <v>0</v>
      </c>
      <c r="U30" s="25">
        <f t="shared" si="17"/>
        <v>0</v>
      </c>
      <c r="V30" s="25">
        <f t="shared" si="17"/>
        <v>0</v>
      </c>
      <c r="W30" s="25">
        <f t="shared" si="17"/>
        <v>0</v>
      </c>
      <c r="X30" s="26">
        <f t="shared" si="17"/>
        <v>0</v>
      </c>
    </row>
    <row r="31" spans="1:25">
      <c r="A31" s="221">
        <v>29</v>
      </c>
      <c r="B31" s="20" t="s">
        <v>71</v>
      </c>
      <c r="C31" s="16"/>
      <c r="D31" s="16"/>
      <c r="E31" s="15">
        <f>MIN(E25,0)</f>
        <v>0</v>
      </c>
      <c r="F31" s="15">
        <f t="shared" ref="F31:X31" si="18">MIN(F25,0)</f>
        <v>0</v>
      </c>
      <c r="G31" s="15">
        <f t="shared" si="18"/>
        <v>0</v>
      </c>
      <c r="H31" s="15">
        <f t="shared" si="18"/>
        <v>0</v>
      </c>
      <c r="I31" s="15">
        <f t="shared" si="18"/>
        <v>0</v>
      </c>
      <c r="J31" s="15">
        <f t="shared" si="18"/>
        <v>0</v>
      </c>
      <c r="K31" s="15">
        <f t="shared" si="18"/>
        <v>0</v>
      </c>
      <c r="L31" s="15">
        <f t="shared" si="18"/>
        <v>0</v>
      </c>
      <c r="M31" s="15">
        <f t="shared" si="18"/>
        <v>0</v>
      </c>
      <c r="N31" s="15">
        <f t="shared" si="18"/>
        <v>0</v>
      </c>
      <c r="O31" s="15">
        <f t="shared" si="18"/>
        <v>0</v>
      </c>
      <c r="P31" s="15">
        <f t="shared" si="18"/>
        <v>0</v>
      </c>
      <c r="Q31" s="15">
        <f t="shared" si="18"/>
        <v>0</v>
      </c>
      <c r="R31" s="15">
        <f t="shared" si="18"/>
        <v>0</v>
      </c>
      <c r="S31" s="15">
        <f t="shared" si="18"/>
        <v>0</v>
      </c>
      <c r="T31" s="15">
        <f t="shared" si="18"/>
        <v>0</v>
      </c>
      <c r="U31" s="15">
        <f t="shared" si="18"/>
        <v>0</v>
      </c>
      <c r="V31" s="15">
        <f t="shared" si="18"/>
        <v>0</v>
      </c>
      <c r="W31" s="15">
        <f t="shared" si="18"/>
        <v>0</v>
      </c>
      <c r="X31" s="19">
        <f t="shared" si="18"/>
        <v>0</v>
      </c>
    </row>
    <row r="32" spans="1:25">
      <c r="A32" s="221">
        <v>30</v>
      </c>
      <c r="B32" s="262" t="s">
        <v>216</v>
      </c>
      <c r="C32" s="16"/>
      <c r="D32" s="300">
        <v>0</v>
      </c>
      <c r="E32" s="15">
        <f>$D$32*(E30)</f>
        <v>0</v>
      </c>
      <c r="F32" s="15">
        <f t="shared" ref="F32:X32" si="19">$D$32*(F30)</f>
        <v>0</v>
      </c>
      <c r="G32" s="15">
        <f t="shared" si="19"/>
        <v>0</v>
      </c>
      <c r="H32" s="15">
        <f t="shared" si="19"/>
        <v>0</v>
      </c>
      <c r="I32" s="15">
        <f t="shared" si="19"/>
        <v>0</v>
      </c>
      <c r="J32" s="15">
        <f t="shared" si="19"/>
        <v>0</v>
      </c>
      <c r="K32" s="15">
        <f t="shared" si="19"/>
        <v>0</v>
      </c>
      <c r="L32" s="15">
        <f t="shared" si="19"/>
        <v>0</v>
      </c>
      <c r="M32" s="15">
        <f t="shared" si="19"/>
        <v>0</v>
      </c>
      <c r="N32" s="15">
        <f t="shared" si="19"/>
        <v>0</v>
      </c>
      <c r="O32" s="15">
        <f t="shared" si="19"/>
        <v>0</v>
      </c>
      <c r="P32" s="15">
        <f t="shared" si="19"/>
        <v>0</v>
      </c>
      <c r="Q32" s="15">
        <f t="shared" si="19"/>
        <v>0</v>
      </c>
      <c r="R32" s="15">
        <f t="shared" si="19"/>
        <v>0</v>
      </c>
      <c r="S32" s="15">
        <f t="shared" si="19"/>
        <v>0</v>
      </c>
      <c r="T32" s="15">
        <f t="shared" si="19"/>
        <v>0</v>
      </c>
      <c r="U32" s="15">
        <f t="shared" si="19"/>
        <v>0</v>
      </c>
      <c r="V32" s="15">
        <f t="shared" si="19"/>
        <v>0</v>
      </c>
      <c r="W32" s="15">
        <f t="shared" si="19"/>
        <v>0</v>
      </c>
      <c r="X32" s="19">
        <f t="shared" si="19"/>
        <v>0</v>
      </c>
    </row>
    <row r="33" spans="1:24">
      <c r="A33" s="221">
        <v>31</v>
      </c>
      <c r="B33" s="13" t="s">
        <v>73</v>
      </c>
      <c r="C33" s="5"/>
      <c r="D33" s="5"/>
      <c r="E33" s="6">
        <f>E30+E31+E32</f>
        <v>0</v>
      </c>
      <c r="F33" s="6">
        <f t="shared" ref="F33:X33" si="20">F30+F31+F32</f>
        <v>0</v>
      </c>
      <c r="G33" s="6">
        <f t="shared" si="20"/>
        <v>0</v>
      </c>
      <c r="H33" s="6">
        <f t="shared" si="20"/>
        <v>0</v>
      </c>
      <c r="I33" s="6">
        <f t="shared" si="20"/>
        <v>0</v>
      </c>
      <c r="J33" s="6">
        <f t="shared" si="20"/>
        <v>0</v>
      </c>
      <c r="K33" s="6">
        <f t="shared" si="20"/>
        <v>0</v>
      </c>
      <c r="L33" s="6">
        <f t="shared" si="20"/>
        <v>0</v>
      </c>
      <c r="M33" s="6">
        <f t="shared" si="20"/>
        <v>0</v>
      </c>
      <c r="N33" s="6">
        <f t="shared" si="20"/>
        <v>0</v>
      </c>
      <c r="O33" s="6">
        <f t="shared" si="20"/>
        <v>0</v>
      </c>
      <c r="P33" s="6">
        <f t="shared" si="20"/>
        <v>0</v>
      </c>
      <c r="Q33" s="6">
        <f t="shared" si="20"/>
        <v>0</v>
      </c>
      <c r="R33" s="6">
        <f t="shared" si="20"/>
        <v>0</v>
      </c>
      <c r="S33" s="6">
        <f t="shared" si="20"/>
        <v>0</v>
      </c>
      <c r="T33" s="6">
        <f t="shared" si="20"/>
        <v>0</v>
      </c>
      <c r="U33" s="6">
        <f t="shared" si="20"/>
        <v>0</v>
      </c>
      <c r="V33" s="6">
        <f t="shared" si="20"/>
        <v>0</v>
      </c>
      <c r="W33" s="6">
        <f t="shared" si="20"/>
        <v>0</v>
      </c>
      <c r="X33" s="21">
        <f t="shared" si="20"/>
        <v>0</v>
      </c>
    </row>
    <row r="34" spans="1:24">
      <c r="A34" s="221"/>
    </row>
    <row r="35" spans="1:24">
      <c r="A35" s="221"/>
      <c r="E35" s="4"/>
    </row>
    <row r="36" spans="1:24">
      <c r="A36" s="221"/>
    </row>
    <row r="37" spans="1:24">
      <c r="A37" s="221"/>
      <c r="F37" s="16"/>
    </row>
    <row r="38" spans="1:24">
      <c r="A38" s="221"/>
      <c r="F38" s="16"/>
    </row>
    <row r="39" spans="1:24">
      <c r="A39" s="221"/>
      <c r="F39" s="16"/>
    </row>
    <row r="40" spans="1:24">
      <c r="A40" s="221"/>
    </row>
    <row r="41" spans="1:24">
      <c r="A41" s="221"/>
    </row>
    <row r="42" spans="1:24">
      <c r="A42" s="221"/>
    </row>
    <row r="43" spans="1:24">
      <c r="A43" s="221"/>
    </row>
    <row r="44" spans="1:24">
      <c r="A44" s="221"/>
    </row>
    <row r="45" spans="1:24">
      <c r="A45" s="221"/>
    </row>
    <row r="46" spans="1:24">
      <c r="A46" s="221"/>
    </row>
    <row r="47" spans="1:24">
      <c r="A47" s="221"/>
    </row>
    <row r="48" spans="1:24">
      <c r="A48" s="221"/>
    </row>
    <row r="49" spans="1:1">
      <c r="A49" s="221"/>
    </row>
    <row r="50" spans="1:1">
      <c r="A50" s="221"/>
    </row>
    <row r="51" spans="1:1">
      <c r="A51" s="221"/>
    </row>
    <row r="52" spans="1:1">
      <c r="A52" s="221"/>
    </row>
    <row r="53" spans="1:1">
      <c r="A53" s="221"/>
    </row>
    <row r="54" spans="1:1">
      <c r="A54" s="221"/>
    </row>
    <row r="55" spans="1:1">
      <c r="A55" s="221"/>
    </row>
    <row r="56" spans="1:1">
      <c r="A56" s="221"/>
    </row>
    <row r="57" spans="1:1">
      <c r="A57" s="221"/>
    </row>
    <row r="58" spans="1:1">
      <c r="A58" s="221"/>
    </row>
    <row r="59" spans="1:1">
      <c r="A59" s="221"/>
    </row>
    <row r="60" spans="1:1">
      <c r="A60" s="221"/>
    </row>
    <row r="61" spans="1:1">
      <c r="A61" s="221"/>
    </row>
    <row r="62" spans="1:1">
      <c r="A62" s="221"/>
    </row>
  </sheetData>
  <sheetProtection sheet="1" objects="1" scenarios="1"/>
  <mergeCells count="1">
    <mergeCell ref="B1:D1"/>
  </mergeCells>
  <phoneticPr fontId="3" type="noConversion"/>
  <pageMargins left="0.75" right="0.75" top="1" bottom="1" header="0.5" footer="0.5"/>
  <pageSetup scale="67" fitToWidth="2" orientation="landscape" r:id="rId1"/>
  <headerFooter alignWithMargins="0">
    <oddFooter>&amp;L&amp;F&amp;C&amp;A&amp;ROK Small Scale Rental Policy Working Group
Underwriting Proforma</oddFooter>
  </headerFooter>
  <colBreaks count="1" manualBreakCount="1">
    <brk id="14" max="33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80"/>
  <sheetViews>
    <sheetView zoomScaleNormal="100" workbookViewId="0">
      <pane xSplit="4" ySplit="7" topLeftCell="E8" activePane="bottomRight" state="frozen"/>
      <selection activeCell="H29" sqref="H29"/>
      <selection pane="topRight" activeCell="H29" sqref="H29"/>
      <selection pane="bottomLeft" activeCell="H29" sqref="H29"/>
      <selection pane="bottomRight" activeCell="J8" sqref="J8"/>
    </sheetView>
  </sheetViews>
  <sheetFormatPr defaultColWidth="9.140625" defaultRowHeight="14.25"/>
  <cols>
    <col min="1" max="1" width="2.140625" style="42" customWidth="1"/>
    <col min="2" max="2" width="28.42578125" style="42" customWidth="1"/>
    <col min="3" max="3" width="11.5703125" style="43" customWidth="1"/>
    <col min="4" max="4" width="9" style="43" customWidth="1"/>
    <col min="5" max="5" width="12.28515625" style="42" bestFit="1" customWidth="1"/>
    <col min="6" max="6" width="11.5703125" style="42" customWidth="1"/>
    <col min="7" max="8" width="14.28515625" style="42" customWidth="1"/>
    <col min="9" max="9" width="5" style="42" bestFit="1" customWidth="1"/>
    <col min="10" max="10" width="16.85546875" style="42" customWidth="1"/>
    <col min="11" max="11" width="16.85546875" style="186" customWidth="1"/>
    <col min="12" max="31" width="16.85546875" style="42" customWidth="1"/>
    <col min="32" max="16384" width="9.140625" style="42"/>
  </cols>
  <sheetData>
    <row r="1" spans="1:31" s="44" customFormat="1" ht="16.5" customHeight="1">
      <c r="B1" s="397" t="s">
        <v>99</v>
      </c>
      <c r="C1" s="398"/>
      <c r="D1" s="399"/>
      <c r="K1" s="226" t="s">
        <v>168</v>
      </c>
      <c r="L1" s="187">
        <f>'3)Operating Budget'!J6</f>
        <v>1</v>
      </c>
      <c r="M1" s="187">
        <f>'3)Operating Budget'!K6</f>
        <v>2</v>
      </c>
      <c r="N1" s="187">
        <f>'3)Operating Budget'!L6</f>
        <v>3</v>
      </c>
      <c r="O1" s="187">
        <f>'3)Operating Budget'!M6</f>
        <v>4</v>
      </c>
      <c r="P1" s="187">
        <f>'3)Operating Budget'!N6</f>
        <v>5</v>
      </c>
      <c r="Q1" s="187">
        <f>'3)Operating Budget'!O6</f>
        <v>6</v>
      </c>
      <c r="R1" s="187">
        <f>'3)Operating Budget'!P6</f>
        <v>7</v>
      </c>
      <c r="S1" s="187">
        <f>'3)Operating Budget'!Q6</f>
        <v>8</v>
      </c>
      <c r="T1" s="187">
        <f>'3)Operating Budget'!R6</f>
        <v>9</v>
      </c>
      <c r="U1" s="187">
        <f>'3)Operating Budget'!S6</f>
        <v>10</v>
      </c>
      <c r="V1" s="187">
        <f>'3)Operating Budget'!T6</f>
        <v>11</v>
      </c>
      <c r="W1" s="187">
        <f>'3)Operating Budget'!U6</f>
        <v>12</v>
      </c>
      <c r="X1" s="187">
        <f>'3)Operating Budget'!V6</f>
        <v>13</v>
      </c>
      <c r="Y1" s="187">
        <f>'3)Operating Budget'!W6</f>
        <v>14</v>
      </c>
      <c r="Z1" s="187">
        <f>'3)Operating Budget'!X6</f>
        <v>15</v>
      </c>
      <c r="AA1" s="187">
        <f>'3)Operating Budget'!Y6</f>
        <v>16</v>
      </c>
      <c r="AB1" s="187">
        <f>'3)Operating Budget'!Z6</f>
        <v>17</v>
      </c>
      <c r="AC1" s="187">
        <f>'3)Operating Budget'!AA6</f>
        <v>18</v>
      </c>
      <c r="AD1" s="187">
        <f>'3)Operating Budget'!AB6</f>
        <v>19</v>
      </c>
      <c r="AE1" s="187">
        <f>'3)Operating Budget'!AC6</f>
        <v>20</v>
      </c>
    </row>
    <row r="2" spans="1:31" s="49" customFormat="1" ht="13.5" thickBot="1">
      <c r="B2" s="400"/>
      <c r="C2" s="401"/>
      <c r="D2" s="402"/>
      <c r="K2" s="226" t="s">
        <v>192</v>
      </c>
      <c r="L2" s="188">
        <f>'3)Operating Budget'!J7</f>
        <v>0</v>
      </c>
      <c r="M2" s="188">
        <f>'3)Operating Budget'!K7</f>
        <v>0</v>
      </c>
      <c r="N2" s="188">
        <f>'3)Operating Budget'!L7</f>
        <v>0</v>
      </c>
      <c r="O2" s="188">
        <f>'3)Operating Budget'!M7</f>
        <v>0</v>
      </c>
      <c r="P2" s="188">
        <f>'3)Operating Budget'!N7</f>
        <v>0</v>
      </c>
      <c r="Q2" s="188">
        <f>'3)Operating Budget'!O7</f>
        <v>0</v>
      </c>
      <c r="R2" s="188">
        <f>'3)Operating Budget'!P7</f>
        <v>0</v>
      </c>
      <c r="S2" s="188">
        <f>'3)Operating Budget'!Q7</f>
        <v>0</v>
      </c>
      <c r="T2" s="188">
        <f>'3)Operating Budget'!R7</f>
        <v>0</v>
      </c>
      <c r="U2" s="188">
        <f>'3)Operating Budget'!S7</f>
        <v>0</v>
      </c>
      <c r="V2" s="188">
        <f>'3)Operating Budget'!T7</f>
        <v>0</v>
      </c>
      <c r="W2" s="188">
        <f>'3)Operating Budget'!U7</f>
        <v>0</v>
      </c>
      <c r="X2" s="188">
        <f>'3)Operating Budget'!V7</f>
        <v>0</v>
      </c>
      <c r="Y2" s="188">
        <f>'3)Operating Budget'!W7</f>
        <v>0</v>
      </c>
      <c r="Z2" s="188">
        <f>'3)Operating Budget'!X7</f>
        <v>0</v>
      </c>
      <c r="AA2" s="188">
        <f>'3)Operating Budget'!Y7</f>
        <v>0</v>
      </c>
      <c r="AB2" s="188">
        <f>'3)Operating Budget'!Z7</f>
        <v>0</v>
      </c>
      <c r="AC2" s="188">
        <f>'3)Operating Budget'!AA7</f>
        <v>0</v>
      </c>
      <c r="AD2" s="188">
        <f>'3)Operating Budget'!AB7</f>
        <v>0</v>
      </c>
      <c r="AE2" s="188">
        <f>'3)Operating Budget'!AC7</f>
        <v>0</v>
      </c>
    </row>
    <row r="3" spans="1:31" s="49" customFormat="1" ht="12.75">
      <c r="C3" s="43"/>
      <c r="D3" s="43"/>
      <c r="K3" s="226" t="s">
        <v>155</v>
      </c>
      <c r="L3" s="228">
        <f>VLOOKUP(L$1,'2)Revenue'!$B$4:$K$23,3,TRUE)</f>
        <v>0</v>
      </c>
      <c r="M3" s="228">
        <f>VLOOKUP(M$1,'2)Revenue'!$B$4:$K$23,3,TRUE)</f>
        <v>0</v>
      </c>
      <c r="N3" s="228">
        <f>VLOOKUP(N$1,'2)Revenue'!$B$4:$K$23,3,TRUE)</f>
        <v>0</v>
      </c>
      <c r="O3" s="228">
        <f>VLOOKUP(O$1,'2)Revenue'!$B$4:$K$23,3,TRUE)</f>
        <v>0</v>
      </c>
      <c r="P3" s="228">
        <f>VLOOKUP(P$1,'2)Revenue'!$B$4:$K$23,3,TRUE)</f>
        <v>0</v>
      </c>
      <c r="Q3" s="228">
        <f>VLOOKUP(Q$1,'2)Revenue'!$B$4:$K$23,3,TRUE)</f>
        <v>0</v>
      </c>
      <c r="R3" s="228">
        <f>VLOOKUP(R$1,'2)Revenue'!$B$4:$K$23,3,TRUE)</f>
        <v>0</v>
      </c>
      <c r="S3" s="228">
        <f>VLOOKUP(S$1,'2)Revenue'!$B$4:$K$23,3,TRUE)</f>
        <v>0</v>
      </c>
      <c r="T3" s="228">
        <f>VLOOKUP(T$1,'2)Revenue'!$B$4:$K$23,3,TRUE)</f>
        <v>0</v>
      </c>
      <c r="U3" s="228">
        <f>VLOOKUP(U$1,'2)Revenue'!$B$4:$K$23,3,TRUE)</f>
        <v>0</v>
      </c>
      <c r="V3" s="228">
        <f>VLOOKUP(V$1,'2)Revenue'!$B$4:$K$23,3,TRUE)</f>
        <v>0</v>
      </c>
      <c r="W3" s="228">
        <f>VLOOKUP(W$1,'2)Revenue'!$B$4:$K$23,3,TRUE)</f>
        <v>0</v>
      </c>
      <c r="X3" s="228">
        <f>VLOOKUP(X$1,'2)Revenue'!$B$4:$K$23,3,TRUE)</f>
        <v>0</v>
      </c>
      <c r="Y3" s="228">
        <f>VLOOKUP(Y$1,'2)Revenue'!$B$4:$K$23,3,TRUE)</f>
        <v>0</v>
      </c>
      <c r="Z3" s="228">
        <f>VLOOKUP(Z$1,'2)Revenue'!$B$4:$K$23,3,TRUE)</f>
        <v>0</v>
      </c>
      <c r="AA3" s="228">
        <f>VLOOKUP(AA$1,'2)Revenue'!$B$4:$K$23,3,TRUE)</f>
        <v>0</v>
      </c>
      <c r="AB3" s="228">
        <f>VLOOKUP(AB$1,'2)Revenue'!$B$4:$K$23,3,TRUE)</f>
        <v>0</v>
      </c>
      <c r="AC3" s="228">
        <f>VLOOKUP(AC$1,'2)Revenue'!$B$4:$K$23,3,TRUE)</f>
        <v>0</v>
      </c>
      <c r="AD3" s="228">
        <f>VLOOKUP(AD$1,'2)Revenue'!$B$4:$K$23,3,TRUE)</f>
        <v>0</v>
      </c>
      <c r="AE3" s="228">
        <f>VLOOKUP(AE$1,'2)Revenue'!$B$4:$K$23,3,TRUE)</f>
        <v>0</v>
      </c>
    </row>
    <row r="4" spans="1:31" s="49" customFormat="1" ht="12.75">
      <c r="C4" s="43"/>
      <c r="D4" s="43"/>
      <c r="K4" s="226" t="s">
        <v>156</v>
      </c>
      <c r="L4" s="228">
        <f>VLOOKUP(L$1,'2)Revenue'!$B$4:$K$23,4,TRUE)</f>
        <v>0</v>
      </c>
      <c r="M4" s="228">
        <f>VLOOKUP(M$1,'2)Revenue'!$B$4:$K$23,4,TRUE)</f>
        <v>0</v>
      </c>
      <c r="N4" s="228">
        <f>VLOOKUP(N$1,'2)Revenue'!$B$4:$K$23,4,TRUE)</f>
        <v>0</v>
      </c>
      <c r="O4" s="228">
        <f>VLOOKUP(O$1,'2)Revenue'!$B$4:$K$23,4,TRUE)</f>
        <v>0</v>
      </c>
      <c r="P4" s="228">
        <f>VLOOKUP(P$1,'2)Revenue'!$B$4:$K$23,4,TRUE)</f>
        <v>0</v>
      </c>
      <c r="Q4" s="228">
        <f>VLOOKUP(Q$1,'2)Revenue'!$B$4:$K$23,4,TRUE)</f>
        <v>0</v>
      </c>
      <c r="R4" s="228">
        <f>VLOOKUP(R$1,'2)Revenue'!$B$4:$K$23,4,TRUE)</f>
        <v>0</v>
      </c>
      <c r="S4" s="228">
        <f>VLOOKUP(S$1,'2)Revenue'!$B$4:$K$23,4,TRUE)</f>
        <v>0</v>
      </c>
      <c r="T4" s="228">
        <f>VLOOKUP(T$1,'2)Revenue'!$B$4:$K$23,4,TRUE)</f>
        <v>0</v>
      </c>
      <c r="U4" s="228">
        <f>VLOOKUP(U$1,'2)Revenue'!$B$4:$K$23,4,TRUE)</f>
        <v>0</v>
      </c>
      <c r="V4" s="228">
        <f>VLOOKUP(V$1,'2)Revenue'!$B$4:$K$23,4,TRUE)</f>
        <v>0</v>
      </c>
      <c r="W4" s="228">
        <f>VLOOKUP(W$1,'2)Revenue'!$B$4:$K$23,4,TRUE)</f>
        <v>0</v>
      </c>
      <c r="X4" s="228">
        <f>VLOOKUP(X$1,'2)Revenue'!$B$4:$K$23,4,TRUE)</f>
        <v>0</v>
      </c>
      <c r="Y4" s="228">
        <f>VLOOKUP(Y$1,'2)Revenue'!$B$4:$K$23,4,TRUE)</f>
        <v>0</v>
      </c>
      <c r="Z4" s="228">
        <f>VLOOKUP(Z$1,'2)Revenue'!$B$4:$K$23,4,TRUE)</f>
        <v>0</v>
      </c>
      <c r="AA4" s="228">
        <f>VLOOKUP(AA$1,'2)Revenue'!$B$4:$K$23,4,TRUE)</f>
        <v>0</v>
      </c>
      <c r="AB4" s="228">
        <f>VLOOKUP(AB$1,'2)Revenue'!$B$4:$K$23,4,TRUE)</f>
        <v>0</v>
      </c>
      <c r="AC4" s="228">
        <f>VLOOKUP(AC$1,'2)Revenue'!$B$4:$K$23,4,TRUE)</f>
        <v>0</v>
      </c>
      <c r="AD4" s="228">
        <f>VLOOKUP(AD$1,'2)Revenue'!$B$4:$K$23,4,TRUE)</f>
        <v>0</v>
      </c>
      <c r="AE4" s="228">
        <f>VLOOKUP(AE$1,'2)Revenue'!$B$4:$K$23,4,TRUE)</f>
        <v>0</v>
      </c>
    </row>
    <row r="5" spans="1:31" s="49" customFormat="1" ht="12.75">
      <c r="B5" s="45"/>
      <c r="C5" s="46"/>
      <c r="D5" s="46"/>
      <c r="E5" s="47"/>
      <c r="F5" s="48"/>
      <c r="G5" s="249"/>
      <c r="H5" s="249"/>
      <c r="J5" s="2"/>
      <c r="K5" s="227" t="s">
        <v>1</v>
      </c>
      <c r="L5" s="228">
        <f>VLOOKUP(L$1,'2)Revenue'!$B$4:$K$23,5,TRUE)</f>
        <v>0</v>
      </c>
      <c r="M5" s="228">
        <f>VLOOKUP(M$1,'2)Revenue'!$B$4:$K$23,5,TRUE)</f>
        <v>0</v>
      </c>
      <c r="N5" s="228">
        <f>VLOOKUP(N$1,'2)Revenue'!$B$4:$K$23,5,TRUE)</f>
        <v>0</v>
      </c>
      <c r="O5" s="228">
        <f>VLOOKUP(O$1,'2)Revenue'!$B$4:$K$23,5,TRUE)</f>
        <v>0</v>
      </c>
      <c r="P5" s="228">
        <f>VLOOKUP(P$1,'2)Revenue'!$B$4:$K$23,5,TRUE)</f>
        <v>0</v>
      </c>
      <c r="Q5" s="228">
        <f>VLOOKUP(Q$1,'2)Revenue'!$B$4:$K$23,5,TRUE)</f>
        <v>0</v>
      </c>
      <c r="R5" s="228">
        <f>VLOOKUP(R$1,'2)Revenue'!$B$4:$K$23,5,TRUE)</f>
        <v>0</v>
      </c>
      <c r="S5" s="228">
        <f>VLOOKUP(S$1,'2)Revenue'!$B$4:$K$23,5,TRUE)</f>
        <v>0</v>
      </c>
      <c r="T5" s="228">
        <f>VLOOKUP(T$1,'2)Revenue'!$B$4:$K$23,5,TRUE)</f>
        <v>0</v>
      </c>
      <c r="U5" s="228">
        <f>VLOOKUP(U$1,'2)Revenue'!$B$4:$K$23,5,TRUE)</f>
        <v>0</v>
      </c>
      <c r="V5" s="228">
        <f>VLOOKUP(V$1,'2)Revenue'!$B$4:$K$23,5,TRUE)</f>
        <v>0</v>
      </c>
      <c r="W5" s="228">
        <f>VLOOKUP(W$1,'2)Revenue'!$B$4:$K$23,5,TRUE)</f>
        <v>0</v>
      </c>
      <c r="X5" s="228">
        <f>VLOOKUP(X$1,'2)Revenue'!$B$4:$K$23,5,TRUE)</f>
        <v>0</v>
      </c>
      <c r="Y5" s="228">
        <f>VLOOKUP(Y$1,'2)Revenue'!$B$4:$K$23,5,TRUE)</f>
        <v>0</v>
      </c>
      <c r="Z5" s="228">
        <f>VLOOKUP(Z$1,'2)Revenue'!$B$4:$K$23,5,TRUE)</f>
        <v>0</v>
      </c>
      <c r="AA5" s="228">
        <f>VLOOKUP(AA$1,'2)Revenue'!$B$4:$K$23,5,TRUE)</f>
        <v>0</v>
      </c>
      <c r="AB5" s="228">
        <f>VLOOKUP(AB$1,'2)Revenue'!$B$4:$K$23,5,TRUE)</f>
        <v>0</v>
      </c>
      <c r="AC5" s="228">
        <f>VLOOKUP(AC$1,'2)Revenue'!$B$4:$K$23,5,TRUE)</f>
        <v>0</v>
      </c>
      <c r="AD5" s="228">
        <f>VLOOKUP(AD$1,'2)Revenue'!$B$4:$K$23,5,TRUE)</f>
        <v>0</v>
      </c>
      <c r="AE5" s="228">
        <f>VLOOKUP(AE$1,'2)Revenue'!$B$4:$K$23,5,TRUE)</f>
        <v>0</v>
      </c>
    </row>
    <row r="6" spans="1:31" s="49" customFormat="1" ht="12.75">
      <c r="B6" s="45"/>
      <c r="C6" s="46"/>
      <c r="D6" s="46"/>
      <c r="E6" s="47"/>
      <c r="F6" s="48"/>
      <c r="G6" s="249"/>
      <c r="H6" s="249"/>
      <c r="J6" s="2"/>
      <c r="K6" s="227"/>
    </row>
    <row r="7" spans="1:31" s="49" customFormat="1" ht="13.5" thickBot="1">
      <c r="A7" s="221">
        <v>1</v>
      </c>
      <c r="B7" s="50" t="s">
        <v>132</v>
      </c>
      <c r="C7" s="51"/>
      <c r="D7" s="51"/>
      <c r="E7" s="52"/>
      <c r="F7" s="53"/>
      <c r="G7" s="222" t="s">
        <v>191</v>
      </c>
      <c r="H7" s="54" t="s">
        <v>42</v>
      </c>
      <c r="J7" s="184" t="s">
        <v>167</v>
      </c>
      <c r="K7" s="185" t="s">
        <v>169</v>
      </c>
    </row>
    <row r="8" spans="1:31" s="49" customFormat="1" ht="12.75">
      <c r="A8" s="221">
        <v>2</v>
      </c>
      <c r="B8" s="55" t="s">
        <v>100</v>
      </c>
      <c r="C8" s="46"/>
      <c r="D8" s="46"/>
      <c r="E8" s="46"/>
      <c r="F8" s="46"/>
      <c r="G8" s="57">
        <f>IF(ISBLANK(J8),K8,J8)</f>
        <v>0</v>
      </c>
      <c r="H8" s="58" t="e">
        <f t="shared" ref="H8:H16" si="0">G8/Units</f>
        <v>#DIV/0!</v>
      </c>
      <c r="J8" s="301"/>
      <c r="K8" s="223">
        <f t="shared" ref="K8:K15" si="1">SUM(L8:AE8)</f>
        <v>0</v>
      </c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</row>
    <row r="9" spans="1:31" s="49" customFormat="1" ht="12.75">
      <c r="A9" s="221">
        <v>3</v>
      </c>
      <c r="B9" s="55" t="s">
        <v>101</v>
      </c>
      <c r="C9" s="59"/>
      <c r="D9" s="59"/>
      <c r="E9" s="59"/>
      <c r="F9" s="59"/>
      <c r="G9" s="57">
        <f t="shared" ref="G9:G16" si="2">IF(ISBLANK(J9),K9,J9)</f>
        <v>0</v>
      </c>
      <c r="H9" s="58" t="e">
        <f t="shared" si="0"/>
        <v>#DIV/0!</v>
      </c>
      <c r="J9" s="301"/>
      <c r="K9" s="223">
        <f t="shared" si="1"/>
        <v>0</v>
      </c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</row>
    <row r="10" spans="1:31" s="49" customFormat="1" ht="12.75">
      <c r="A10" s="221">
        <v>4</v>
      </c>
      <c r="B10" s="61" t="s">
        <v>124</v>
      </c>
      <c r="C10" s="59"/>
      <c r="D10" s="59"/>
      <c r="E10" s="62"/>
      <c r="F10" s="63"/>
      <c r="G10" s="57">
        <f t="shared" si="2"/>
        <v>0</v>
      </c>
      <c r="H10" s="58" t="e">
        <f t="shared" si="0"/>
        <v>#DIV/0!</v>
      </c>
      <c r="J10" s="301"/>
      <c r="K10" s="223">
        <f t="shared" si="1"/>
        <v>0</v>
      </c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</row>
    <row r="11" spans="1:31" s="49" customFormat="1" ht="12.75">
      <c r="A11" s="221">
        <v>5</v>
      </c>
      <c r="B11" s="61" t="s">
        <v>102</v>
      </c>
      <c r="C11" s="64"/>
      <c r="D11" s="46"/>
      <c r="E11" s="62"/>
      <c r="F11" s="60"/>
      <c r="G11" s="57">
        <f t="shared" si="2"/>
        <v>0</v>
      </c>
      <c r="H11" s="58" t="e">
        <f t="shared" si="0"/>
        <v>#DIV/0!</v>
      </c>
      <c r="J11" s="301"/>
      <c r="K11" s="223">
        <f t="shared" si="1"/>
        <v>0</v>
      </c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</row>
    <row r="12" spans="1:31" s="49" customFormat="1" ht="12.75">
      <c r="A12" s="221">
        <v>6</v>
      </c>
      <c r="B12" s="61" t="s">
        <v>103</v>
      </c>
      <c r="C12" s="59"/>
      <c r="D12" s="59"/>
      <c r="E12" s="62"/>
      <c r="F12" s="60"/>
      <c r="G12" s="57">
        <f t="shared" si="2"/>
        <v>0</v>
      </c>
      <c r="H12" s="58" t="e">
        <f t="shared" si="0"/>
        <v>#DIV/0!</v>
      </c>
      <c r="J12" s="301"/>
      <c r="K12" s="223">
        <f t="shared" si="1"/>
        <v>0</v>
      </c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</row>
    <row r="13" spans="1:31" s="49" customFormat="1" ht="12.75">
      <c r="A13" s="221">
        <v>7</v>
      </c>
      <c r="B13" s="61" t="s">
        <v>104</v>
      </c>
      <c r="C13" s="59"/>
      <c r="D13" s="59"/>
      <c r="E13" s="62"/>
      <c r="F13" s="60"/>
      <c r="G13" s="57">
        <f t="shared" si="2"/>
        <v>0</v>
      </c>
      <c r="H13" s="58" t="e">
        <f t="shared" si="0"/>
        <v>#DIV/0!</v>
      </c>
      <c r="J13" s="301"/>
      <c r="K13" s="223">
        <f t="shared" si="1"/>
        <v>0</v>
      </c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1"/>
      <c r="Z13" s="301"/>
      <c r="AA13" s="301"/>
      <c r="AB13" s="301"/>
      <c r="AC13" s="301"/>
      <c r="AD13" s="301"/>
      <c r="AE13" s="301"/>
    </row>
    <row r="14" spans="1:31" s="49" customFormat="1" ht="12.75">
      <c r="A14" s="221">
        <v>8</v>
      </c>
      <c r="B14" s="61" t="s">
        <v>125</v>
      </c>
      <c r="C14" s="59"/>
      <c r="D14" s="59"/>
      <c r="E14" s="62"/>
      <c r="F14" s="60"/>
      <c r="G14" s="57">
        <f t="shared" si="2"/>
        <v>0</v>
      </c>
      <c r="H14" s="58" t="e">
        <f t="shared" si="0"/>
        <v>#DIV/0!</v>
      </c>
      <c r="J14" s="301"/>
      <c r="K14" s="223">
        <f t="shared" si="1"/>
        <v>0</v>
      </c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</row>
    <row r="15" spans="1:31" s="49" customFormat="1" ht="12.75">
      <c r="A15" s="221">
        <v>9</v>
      </c>
      <c r="B15" s="61" t="s">
        <v>126</v>
      </c>
      <c r="C15" s="59"/>
      <c r="D15" s="59"/>
      <c r="E15" s="62"/>
      <c r="F15" s="60"/>
      <c r="G15" s="57">
        <f t="shared" si="2"/>
        <v>0</v>
      </c>
      <c r="H15" s="58" t="e">
        <f t="shared" si="0"/>
        <v>#DIV/0!</v>
      </c>
      <c r="J15" s="301"/>
      <c r="K15" s="223">
        <f t="shared" si="1"/>
        <v>0</v>
      </c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</row>
    <row r="16" spans="1:31" s="49" customFormat="1" ht="13.5" thickBot="1">
      <c r="A16" s="221">
        <v>10</v>
      </c>
      <c r="B16" s="372" t="s">
        <v>160</v>
      </c>
      <c r="C16" s="302"/>
      <c r="D16" s="302"/>
      <c r="E16" s="66"/>
      <c r="F16" s="67"/>
      <c r="G16" s="79">
        <f t="shared" si="2"/>
        <v>0</v>
      </c>
      <c r="H16" s="58" t="e">
        <f t="shared" si="0"/>
        <v>#DIV/0!</v>
      </c>
      <c r="J16" s="301"/>
      <c r="K16" s="223">
        <f>SUM(L16:AE16)</f>
        <v>0</v>
      </c>
      <c r="L16" s="301"/>
      <c r="M16" s="301"/>
      <c r="N16" s="301"/>
      <c r="O16" s="301"/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</row>
    <row r="17" spans="1:31" s="49" customFormat="1" ht="12.75">
      <c r="A17" s="221">
        <v>11</v>
      </c>
      <c r="B17" s="45"/>
      <c r="C17" s="59"/>
      <c r="D17" s="68"/>
      <c r="E17" s="69"/>
      <c r="F17" s="70" t="s">
        <v>105</v>
      </c>
      <c r="G17" s="71">
        <f>SUM(G8:G16)</f>
        <v>0</v>
      </c>
      <c r="H17" s="72" t="e">
        <f>G17/Units</f>
        <v>#DIV/0!</v>
      </c>
      <c r="J17" s="306"/>
      <c r="K17" s="210"/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306"/>
      <c r="AB17" s="306"/>
      <c r="AC17" s="306"/>
      <c r="AD17" s="306"/>
      <c r="AE17" s="306"/>
    </row>
    <row r="18" spans="1:31" s="49" customFormat="1" ht="13.5" thickBot="1">
      <c r="A18" s="221">
        <v>12</v>
      </c>
      <c r="B18" s="50" t="s">
        <v>173</v>
      </c>
      <c r="C18" s="51"/>
      <c r="D18" s="51"/>
      <c r="E18" s="52"/>
      <c r="F18" s="53"/>
      <c r="G18" s="73"/>
      <c r="H18" s="74"/>
      <c r="J18" s="306"/>
      <c r="K18" s="210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</row>
    <row r="19" spans="1:31" s="49" customFormat="1" ht="12.75">
      <c r="A19" s="221">
        <v>13</v>
      </c>
      <c r="B19" s="75" t="s">
        <v>50</v>
      </c>
      <c r="C19" s="76"/>
      <c r="D19" s="76"/>
      <c r="E19" s="76"/>
      <c r="F19" s="60"/>
      <c r="G19" s="57">
        <f>IF(ISBLANK(J19),K19,J19)</f>
        <v>0</v>
      </c>
      <c r="H19" s="58" t="e">
        <f>G19/Units</f>
        <v>#DIV/0!</v>
      </c>
      <c r="J19" s="301"/>
      <c r="K19" s="223">
        <f>SUM(L19:AE19)</f>
        <v>0</v>
      </c>
      <c r="L19" s="282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</row>
    <row r="20" spans="1:31" s="49" customFormat="1" ht="12.75">
      <c r="A20" s="221">
        <v>14</v>
      </c>
      <c r="B20" s="373" t="s">
        <v>222</v>
      </c>
      <c r="C20" s="76"/>
      <c r="D20" s="76"/>
      <c r="E20" s="76"/>
      <c r="F20" s="60"/>
      <c r="G20" s="57">
        <f>IF(ISBLANK(J20),K20,J20)</f>
        <v>0</v>
      </c>
      <c r="H20" s="58" t="e">
        <f>G20/Units</f>
        <v>#DIV/0!</v>
      </c>
      <c r="J20" s="301"/>
      <c r="K20" s="223">
        <f>SUM(L20:AE20)</f>
        <v>0</v>
      </c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</row>
    <row r="21" spans="1:31" s="49" customFormat="1" ht="13.5" thickBot="1">
      <c r="A21" s="221">
        <v>15</v>
      </c>
      <c r="B21" s="367" t="s">
        <v>219</v>
      </c>
      <c r="C21" s="51"/>
      <c r="D21" s="51"/>
      <c r="E21" s="77"/>
      <c r="F21" s="78"/>
      <c r="G21" s="79">
        <f>IF(ISBLANK(J21),K21,J21)</f>
        <v>0</v>
      </c>
      <c r="H21" s="58" t="e">
        <f>G21/Units</f>
        <v>#DIV/0!</v>
      </c>
      <c r="J21" s="301"/>
      <c r="K21" s="223">
        <f>SUM(L21:AE21)</f>
        <v>0</v>
      </c>
      <c r="L21" s="301"/>
      <c r="M21" s="301"/>
      <c r="N21" s="301"/>
      <c r="O21" s="301"/>
      <c r="P21" s="273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</row>
    <row r="22" spans="1:31" s="49" customFormat="1" ht="12.75">
      <c r="A22" s="221">
        <v>16</v>
      </c>
      <c r="B22" s="45"/>
      <c r="C22" s="59"/>
      <c r="D22" s="68"/>
      <c r="E22" s="69"/>
      <c r="F22" s="70" t="s">
        <v>106</v>
      </c>
      <c r="G22" s="71">
        <f>SUM(G19:G21)</f>
        <v>0</v>
      </c>
      <c r="H22" s="72" t="e">
        <f>G22/Units</f>
        <v>#DIV/0!</v>
      </c>
      <c r="J22" s="306"/>
      <c r="K22" s="210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</row>
    <row r="23" spans="1:31" s="49" customFormat="1" ht="13.5" thickBot="1">
      <c r="A23" s="221">
        <v>17</v>
      </c>
      <c r="B23" s="125" t="s">
        <v>174</v>
      </c>
      <c r="C23" s="51"/>
      <c r="D23" s="51"/>
      <c r="E23" s="52"/>
      <c r="F23" s="53"/>
      <c r="G23" s="65"/>
      <c r="H23" s="65"/>
      <c r="J23" s="306"/>
      <c r="K23" s="210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</row>
    <row r="24" spans="1:31" s="49" customFormat="1" ht="12.75">
      <c r="A24" s="221">
        <v>18</v>
      </c>
      <c r="B24" s="190" t="s">
        <v>171</v>
      </c>
      <c r="C24" s="191"/>
      <c r="D24" s="191"/>
      <c r="E24" s="192"/>
      <c r="F24" s="193"/>
      <c r="G24" s="57">
        <f t="shared" ref="G24:G32" si="3">IF(ISBLANK(J24),K24,J24)</f>
        <v>0</v>
      </c>
      <c r="H24" s="189" t="e">
        <f t="shared" ref="H24:H32" si="4">G24/Units</f>
        <v>#DIV/0!</v>
      </c>
      <c r="J24" s="301"/>
      <c r="K24" s="223">
        <f t="shared" ref="K24:K32" si="5">SUM(L24:AE24)</f>
        <v>0</v>
      </c>
      <c r="L24" s="282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282"/>
      <c r="X24" s="301"/>
      <c r="Y24" s="301"/>
      <c r="Z24" s="301"/>
      <c r="AA24" s="301"/>
      <c r="AB24" s="301"/>
      <c r="AC24" s="301"/>
      <c r="AD24" s="301"/>
      <c r="AE24" s="301"/>
    </row>
    <row r="25" spans="1:31" s="49" customFormat="1" ht="12.75">
      <c r="A25" s="221"/>
      <c r="B25" s="370" t="s">
        <v>220</v>
      </c>
      <c r="C25" s="191"/>
      <c r="D25" s="191"/>
      <c r="E25" s="192"/>
      <c r="F25" s="193"/>
      <c r="G25" s="57">
        <f t="shared" si="3"/>
        <v>0</v>
      </c>
      <c r="H25" s="189" t="e">
        <f t="shared" si="4"/>
        <v>#DIV/0!</v>
      </c>
      <c r="J25" s="301"/>
      <c r="K25" s="223">
        <f t="shared" si="5"/>
        <v>0</v>
      </c>
      <c r="L25" s="282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282"/>
      <c r="X25" s="301"/>
      <c r="Y25" s="301"/>
      <c r="Z25" s="301"/>
      <c r="AA25" s="301"/>
      <c r="AB25" s="301"/>
      <c r="AC25" s="301"/>
      <c r="AD25" s="301"/>
      <c r="AE25" s="301"/>
    </row>
    <row r="26" spans="1:31" s="49" customFormat="1" ht="12.75">
      <c r="A26" s="221"/>
      <c r="B26" s="370" t="s">
        <v>108</v>
      </c>
      <c r="C26" s="191"/>
      <c r="D26" s="191"/>
      <c r="E26" s="192"/>
      <c r="F26" s="193"/>
      <c r="G26" s="57">
        <f t="shared" si="3"/>
        <v>0</v>
      </c>
      <c r="H26" s="189" t="e">
        <f t="shared" si="4"/>
        <v>#DIV/0!</v>
      </c>
      <c r="J26" s="301"/>
      <c r="K26" s="223">
        <f t="shared" si="5"/>
        <v>0</v>
      </c>
      <c r="L26" s="282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282"/>
      <c r="X26" s="301"/>
      <c r="Y26" s="301"/>
      <c r="Z26" s="301"/>
      <c r="AA26" s="301"/>
      <c r="AB26" s="301"/>
      <c r="AC26" s="301"/>
      <c r="AD26" s="301"/>
      <c r="AE26" s="301"/>
    </row>
    <row r="27" spans="1:31" s="49" customFormat="1" ht="12.75">
      <c r="A27" s="221">
        <v>20</v>
      </c>
      <c r="B27" s="194" t="s">
        <v>172</v>
      </c>
      <c r="C27" s="191"/>
      <c r="D27" s="191"/>
      <c r="E27" s="195"/>
      <c r="F27" s="193"/>
      <c r="G27" s="57">
        <f t="shared" si="3"/>
        <v>0</v>
      </c>
      <c r="H27" s="189" t="e">
        <f t="shared" si="4"/>
        <v>#DIV/0!</v>
      </c>
      <c r="J27" s="301"/>
      <c r="K27" s="223">
        <f t="shared" si="5"/>
        <v>0</v>
      </c>
      <c r="L27" s="282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282"/>
      <c r="X27" s="301"/>
      <c r="Y27" s="301"/>
      <c r="Z27" s="301"/>
      <c r="AA27" s="301"/>
      <c r="AB27" s="301"/>
      <c r="AC27" s="301"/>
      <c r="AD27" s="301"/>
      <c r="AE27" s="301"/>
    </row>
    <row r="28" spans="1:31" s="49" customFormat="1" ht="12.75">
      <c r="A28" s="221"/>
      <c r="B28" s="383" t="s">
        <v>228</v>
      </c>
      <c r="C28" s="374"/>
      <c r="D28" s="374"/>
      <c r="E28" s="195"/>
      <c r="F28" s="193"/>
      <c r="G28" s="57">
        <f t="shared" si="3"/>
        <v>0</v>
      </c>
      <c r="H28" s="189" t="e">
        <f t="shared" si="4"/>
        <v>#DIV/0!</v>
      </c>
      <c r="J28" s="301"/>
      <c r="K28" s="223">
        <f t="shared" si="5"/>
        <v>0</v>
      </c>
      <c r="L28" s="282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282"/>
      <c r="X28" s="301"/>
      <c r="Y28" s="301"/>
      <c r="Z28" s="301"/>
      <c r="AA28" s="301"/>
      <c r="AB28" s="301"/>
      <c r="AC28" s="301"/>
      <c r="AD28" s="301"/>
      <c r="AE28" s="301"/>
    </row>
    <row r="29" spans="1:31" s="49" customFormat="1" ht="12.75">
      <c r="A29" s="221">
        <v>21</v>
      </c>
      <c r="B29" s="371" t="s">
        <v>221</v>
      </c>
      <c r="C29" s="197"/>
      <c r="D29" s="191"/>
      <c r="E29" s="303">
        <v>0</v>
      </c>
      <c r="F29" s="193" t="s">
        <v>109</v>
      </c>
      <c r="G29" s="57">
        <f t="shared" si="3"/>
        <v>0</v>
      </c>
      <c r="H29" s="189" t="e">
        <f t="shared" si="4"/>
        <v>#DIV/0!</v>
      </c>
      <c r="J29" s="301"/>
      <c r="K29" s="223">
        <f t="shared" si="5"/>
        <v>0</v>
      </c>
      <c r="L29" s="223">
        <f>SUM(L24)*$E$29</f>
        <v>0</v>
      </c>
      <c r="M29" s="223">
        <f>SUM(M24:M27)*$E$29</f>
        <v>0</v>
      </c>
      <c r="N29" s="223">
        <f>SUM(N24:N27)*$E$29</f>
        <v>0</v>
      </c>
      <c r="O29" s="223">
        <f>SUM(O24:O27)*$E$29</f>
        <v>0</v>
      </c>
      <c r="P29" s="223">
        <f t="shared" ref="P29:AE29" si="6">SUM(P24)*$E$29</f>
        <v>0</v>
      </c>
      <c r="Q29" s="223">
        <f t="shared" si="6"/>
        <v>0</v>
      </c>
      <c r="R29" s="223">
        <f t="shared" si="6"/>
        <v>0</v>
      </c>
      <c r="S29" s="223">
        <f t="shared" si="6"/>
        <v>0</v>
      </c>
      <c r="T29" s="223">
        <f t="shared" si="6"/>
        <v>0</v>
      </c>
      <c r="U29" s="223">
        <f t="shared" si="6"/>
        <v>0</v>
      </c>
      <c r="V29" s="223">
        <f t="shared" si="6"/>
        <v>0</v>
      </c>
      <c r="W29" s="223">
        <f t="shared" si="6"/>
        <v>0</v>
      </c>
      <c r="X29" s="223">
        <f t="shared" si="6"/>
        <v>0</v>
      </c>
      <c r="Y29" s="223">
        <f t="shared" si="6"/>
        <v>0</v>
      </c>
      <c r="Z29" s="223">
        <f t="shared" si="6"/>
        <v>0</v>
      </c>
      <c r="AA29" s="223">
        <f t="shared" si="6"/>
        <v>0</v>
      </c>
      <c r="AB29" s="223">
        <f t="shared" si="6"/>
        <v>0</v>
      </c>
      <c r="AC29" s="223">
        <f t="shared" si="6"/>
        <v>0</v>
      </c>
      <c r="AD29" s="223">
        <f t="shared" si="6"/>
        <v>0</v>
      </c>
      <c r="AE29" s="223">
        <f t="shared" si="6"/>
        <v>0</v>
      </c>
    </row>
    <row r="30" spans="1:31" s="49" customFormat="1" ht="12.75">
      <c r="A30" s="221">
        <v>22</v>
      </c>
      <c r="B30" s="196" t="s">
        <v>110</v>
      </c>
      <c r="C30" s="197"/>
      <c r="D30" s="191"/>
      <c r="E30" s="303">
        <v>0</v>
      </c>
      <c r="F30" s="193" t="s">
        <v>109</v>
      </c>
      <c r="G30" s="57">
        <f t="shared" si="3"/>
        <v>0</v>
      </c>
      <c r="H30" s="189" t="e">
        <f t="shared" si="4"/>
        <v>#DIV/0!</v>
      </c>
      <c r="J30" s="301"/>
      <c r="K30" s="223">
        <f t="shared" si="5"/>
        <v>0</v>
      </c>
      <c r="L30" s="223">
        <f>SUM(L24)*$E$30</f>
        <v>0</v>
      </c>
      <c r="M30" s="223">
        <f>SUM(M24:M29)*$E$30</f>
        <v>0</v>
      </c>
      <c r="N30" s="223">
        <f>SUM(N24:N29)*$E$30</f>
        <v>0</v>
      </c>
      <c r="O30" s="223">
        <f>SUM(O24:O29)*$E$30</f>
        <v>0</v>
      </c>
      <c r="P30" s="223">
        <f t="shared" ref="P30:AE30" si="7">SUM(P24)*$E$30</f>
        <v>0</v>
      </c>
      <c r="Q30" s="223">
        <f t="shared" si="7"/>
        <v>0</v>
      </c>
      <c r="R30" s="223">
        <f t="shared" si="7"/>
        <v>0</v>
      </c>
      <c r="S30" s="223">
        <f t="shared" si="7"/>
        <v>0</v>
      </c>
      <c r="T30" s="223">
        <f t="shared" si="7"/>
        <v>0</v>
      </c>
      <c r="U30" s="223">
        <f t="shared" si="7"/>
        <v>0</v>
      </c>
      <c r="V30" s="223">
        <f t="shared" si="7"/>
        <v>0</v>
      </c>
      <c r="W30" s="223">
        <f t="shared" si="7"/>
        <v>0</v>
      </c>
      <c r="X30" s="223">
        <f t="shared" si="7"/>
        <v>0</v>
      </c>
      <c r="Y30" s="223">
        <f t="shared" si="7"/>
        <v>0</v>
      </c>
      <c r="Z30" s="223">
        <f t="shared" si="7"/>
        <v>0</v>
      </c>
      <c r="AA30" s="223">
        <f t="shared" si="7"/>
        <v>0</v>
      </c>
      <c r="AB30" s="223">
        <f t="shared" si="7"/>
        <v>0</v>
      </c>
      <c r="AC30" s="223">
        <f t="shared" si="7"/>
        <v>0</v>
      </c>
      <c r="AD30" s="223">
        <f t="shared" si="7"/>
        <v>0</v>
      </c>
      <c r="AE30" s="223">
        <f t="shared" si="7"/>
        <v>0</v>
      </c>
    </row>
    <row r="31" spans="1:31" s="49" customFormat="1" ht="12.75">
      <c r="A31" s="221">
        <v>23</v>
      </c>
      <c r="B31" s="196" t="s">
        <v>123</v>
      </c>
      <c r="C31" s="197"/>
      <c r="D31" s="191"/>
      <c r="E31" s="303">
        <v>0</v>
      </c>
      <c r="F31" s="193" t="s">
        <v>109</v>
      </c>
      <c r="G31" s="57">
        <f t="shared" si="3"/>
        <v>0</v>
      </c>
      <c r="H31" s="189" t="e">
        <f t="shared" si="4"/>
        <v>#DIV/0!</v>
      </c>
      <c r="J31" s="301"/>
      <c r="K31" s="223">
        <f t="shared" si="5"/>
        <v>0</v>
      </c>
      <c r="L31" s="223">
        <f>SUM(L24)*$E$31</f>
        <v>0</v>
      </c>
      <c r="M31" s="223">
        <f>SUM(M24:M30)*$E$31</f>
        <v>0</v>
      </c>
      <c r="N31" s="223">
        <f>SUM(N24:N30)*$E$31</f>
        <v>0</v>
      </c>
      <c r="O31" s="223">
        <f>SUM(O24:O30)*$E$31</f>
        <v>0</v>
      </c>
      <c r="P31" s="223">
        <f t="shared" ref="P31:AE31" si="8">SUM(P24)*$E$31</f>
        <v>0</v>
      </c>
      <c r="Q31" s="223">
        <f t="shared" si="8"/>
        <v>0</v>
      </c>
      <c r="R31" s="223">
        <f t="shared" si="8"/>
        <v>0</v>
      </c>
      <c r="S31" s="223">
        <f t="shared" si="8"/>
        <v>0</v>
      </c>
      <c r="T31" s="223">
        <f t="shared" si="8"/>
        <v>0</v>
      </c>
      <c r="U31" s="223">
        <f t="shared" si="8"/>
        <v>0</v>
      </c>
      <c r="V31" s="223">
        <f t="shared" si="8"/>
        <v>0</v>
      </c>
      <c r="W31" s="223">
        <f t="shared" si="8"/>
        <v>0</v>
      </c>
      <c r="X31" s="223">
        <f t="shared" si="8"/>
        <v>0</v>
      </c>
      <c r="Y31" s="223">
        <f t="shared" si="8"/>
        <v>0</v>
      </c>
      <c r="Z31" s="223">
        <f t="shared" si="8"/>
        <v>0</v>
      </c>
      <c r="AA31" s="223">
        <f t="shared" si="8"/>
        <v>0</v>
      </c>
      <c r="AB31" s="223">
        <f t="shared" si="8"/>
        <v>0</v>
      </c>
      <c r="AC31" s="223">
        <f t="shared" si="8"/>
        <v>0</v>
      </c>
      <c r="AD31" s="223">
        <f t="shared" si="8"/>
        <v>0</v>
      </c>
      <c r="AE31" s="223">
        <f t="shared" si="8"/>
        <v>0</v>
      </c>
    </row>
    <row r="32" spans="1:31" s="49" customFormat="1" ht="13.5" thickBot="1">
      <c r="A32" s="221">
        <v>24</v>
      </c>
      <c r="B32" s="198" t="s">
        <v>111</v>
      </c>
      <c r="C32" s="127"/>
      <c r="D32" s="127"/>
      <c r="E32" s="304">
        <v>0.1</v>
      </c>
      <c r="F32" s="199" t="s">
        <v>109</v>
      </c>
      <c r="G32" s="79">
        <f t="shared" si="3"/>
        <v>0</v>
      </c>
      <c r="H32" s="189" t="e">
        <f t="shared" si="4"/>
        <v>#DIV/0!</v>
      </c>
      <c r="J32" s="301"/>
      <c r="K32" s="223">
        <f t="shared" si="5"/>
        <v>0</v>
      </c>
      <c r="L32" s="223">
        <f>SUM(L24:L28)*$E$32</f>
        <v>0</v>
      </c>
      <c r="M32" s="223">
        <f t="shared" ref="M32:AE32" si="9">SUM(M24:M28)*$E$32</f>
        <v>0</v>
      </c>
      <c r="N32" s="223">
        <f t="shared" si="9"/>
        <v>0</v>
      </c>
      <c r="O32" s="223">
        <f t="shared" si="9"/>
        <v>0</v>
      </c>
      <c r="P32" s="223">
        <f t="shared" si="9"/>
        <v>0</v>
      </c>
      <c r="Q32" s="223">
        <f t="shared" si="9"/>
        <v>0</v>
      </c>
      <c r="R32" s="223">
        <f t="shared" si="9"/>
        <v>0</v>
      </c>
      <c r="S32" s="223">
        <f t="shared" si="9"/>
        <v>0</v>
      </c>
      <c r="T32" s="223">
        <f t="shared" si="9"/>
        <v>0</v>
      </c>
      <c r="U32" s="223">
        <f t="shared" si="9"/>
        <v>0</v>
      </c>
      <c r="V32" s="223">
        <f t="shared" si="9"/>
        <v>0</v>
      </c>
      <c r="W32" s="223">
        <f t="shared" si="9"/>
        <v>0</v>
      </c>
      <c r="X32" s="223">
        <f t="shared" si="9"/>
        <v>0</v>
      </c>
      <c r="Y32" s="223">
        <f t="shared" si="9"/>
        <v>0</v>
      </c>
      <c r="Z32" s="223">
        <f t="shared" si="9"/>
        <v>0</v>
      </c>
      <c r="AA32" s="223">
        <f t="shared" si="9"/>
        <v>0</v>
      </c>
      <c r="AB32" s="223">
        <f t="shared" si="9"/>
        <v>0</v>
      </c>
      <c r="AC32" s="223">
        <f t="shared" si="9"/>
        <v>0</v>
      </c>
      <c r="AD32" s="223">
        <f t="shared" si="9"/>
        <v>0</v>
      </c>
      <c r="AE32" s="223">
        <f t="shared" si="9"/>
        <v>0</v>
      </c>
    </row>
    <row r="33" spans="1:31" s="49" customFormat="1" ht="12.75">
      <c r="A33" s="221">
        <v>25</v>
      </c>
      <c r="B33" s="75"/>
      <c r="C33" s="80" t="e">
        <f>G33/SqFt</f>
        <v>#DIV/0!</v>
      </c>
      <c r="D33" s="59" t="s">
        <v>107</v>
      </c>
      <c r="E33" s="81"/>
      <c r="F33" s="70" t="s">
        <v>112</v>
      </c>
      <c r="G33" s="82">
        <f>SUM(G24:G32)</f>
        <v>0</v>
      </c>
      <c r="H33" s="72" t="e">
        <f>G33/Units</f>
        <v>#DIV/0!</v>
      </c>
      <c r="J33" s="306"/>
      <c r="K33" s="210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</row>
    <row r="34" spans="1:31" s="49" customFormat="1" ht="13.5" thickBot="1">
      <c r="A34" s="221">
        <v>26</v>
      </c>
      <c r="B34" s="125" t="s">
        <v>133</v>
      </c>
      <c r="C34" s="51"/>
      <c r="D34" s="51"/>
      <c r="E34" s="52"/>
      <c r="F34" s="53"/>
      <c r="G34" s="65"/>
      <c r="H34" s="65"/>
      <c r="J34" s="306"/>
      <c r="K34" s="210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</row>
    <row r="35" spans="1:31" s="49" customFormat="1" ht="12.75">
      <c r="A35" s="221">
        <v>27</v>
      </c>
      <c r="B35" s="55" t="s">
        <v>113</v>
      </c>
      <c r="C35" s="59"/>
      <c r="D35" s="59"/>
      <c r="E35" s="83"/>
      <c r="F35" s="84"/>
      <c r="G35" s="57">
        <f>IF(ISBLANK(J35),K35,J35)</f>
        <v>0</v>
      </c>
      <c r="H35" s="58" t="e">
        <f>G35/Units</f>
        <v>#DIV/0!</v>
      </c>
      <c r="J35" s="301"/>
      <c r="K35" s="223">
        <f>SUM(L35:AE35)</f>
        <v>0</v>
      </c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</row>
    <row r="36" spans="1:31" s="49" customFormat="1" ht="12.75">
      <c r="A36" s="221">
        <v>28</v>
      </c>
      <c r="B36" s="55" t="s">
        <v>52</v>
      </c>
      <c r="C36" s="59"/>
      <c r="D36" s="59"/>
      <c r="E36" s="83"/>
      <c r="F36" s="84"/>
      <c r="G36" s="57">
        <f>IF(ISBLANK(J36),K36,J36)</f>
        <v>0</v>
      </c>
      <c r="H36" s="58" t="e">
        <f>G36/Units</f>
        <v>#DIV/0!</v>
      </c>
      <c r="J36" s="301"/>
      <c r="K36" s="223">
        <f>SUM(L36:AE36)</f>
        <v>0</v>
      </c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</row>
    <row r="37" spans="1:31" s="49" customFormat="1" ht="12.75">
      <c r="A37" s="221">
        <v>29</v>
      </c>
      <c r="B37" s="55" t="s">
        <v>150</v>
      </c>
      <c r="C37" s="59"/>
      <c r="D37" s="59"/>
      <c r="E37" s="83"/>
      <c r="F37" s="84"/>
      <c r="G37" s="57">
        <f>IF(ISBLANK(J37),K37,J37)</f>
        <v>0</v>
      </c>
      <c r="H37" s="58" t="e">
        <f>G37/Units</f>
        <v>#DIV/0!</v>
      </c>
      <c r="J37" s="301"/>
      <c r="K37" s="223">
        <f>SUM(L37:AE37)</f>
        <v>0</v>
      </c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</row>
    <row r="38" spans="1:31" s="49" customFormat="1" ht="13.5" thickBot="1">
      <c r="A38" s="221">
        <v>30</v>
      </c>
      <c r="B38" s="55" t="s">
        <v>114</v>
      </c>
      <c r="C38" s="85"/>
      <c r="D38" s="59"/>
      <c r="E38" s="46"/>
      <c r="F38" s="46"/>
      <c r="G38" s="57">
        <f>IF(ISBLANK(J38),K38,J38)</f>
        <v>0</v>
      </c>
      <c r="H38" s="58" t="e">
        <f>G38/Units</f>
        <v>#DIV/0!</v>
      </c>
      <c r="J38" s="301"/>
      <c r="K38" s="223">
        <f>SUM(L38:AE38)</f>
        <v>0</v>
      </c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</row>
    <row r="39" spans="1:31" s="49" customFormat="1" ht="13.5" thickTop="1">
      <c r="A39" s="221">
        <v>31</v>
      </c>
      <c r="B39" s="86"/>
      <c r="C39" s="87"/>
      <c r="D39" s="87"/>
      <c r="E39" s="88"/>
      <c r="F39" s="89" t="s">
        <v>115</v>
      </c>
      <c r="G39" s="90">
        <f>SUM(G36:G38)</f>
        <v>0</v>
      </c>
      <c r="H39" s="72" t="e">
        <f>G39/Units</f>
        <v>#DIV/0!</v>
      </c>
      <c r="J39" s="306"/>
      <c r="K39" s="210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</row>
    <row r="40" spans="1:31" s="49" customFormat="1" ht="13.5" thickBot="1">
      <c r="A40" s="221">
        <v>32</v>
      </c>
      <c r="B40" s="125" t="s">
        <v>175</v>
      </c>
      <c r="C40" s="126"/>
      <c r="D40" s="127"/>
      <c r="E40" s="128"/>
      <c r="F40" s="129"/>
      <c r="G40" s="65"/>
      <c r="H40" s="65"/>
      <c r="J40" s="366"/>
      <c r="K40" s="210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</row>
    <row r="41" spans="1:31" s="49" customFormat="1" ht="12.75">
      <c r="A41" s="221">
        <v>33</v>
      </c>
      <c r="B41" s="212" t="s">
        <v>116</v>
      </c>
      <c r="C41" s="213"/>
      <c r="D41" s="197"/>
      <c r="E41" s="214"/>
      <c r="F41" s="84"/>
      <c r="G41" s="57">
        <f t="shared" ref="G41:G46" si="10">IF(ISBLANK(J41),K41,J41)</f>
        <v>0</v>
      </c>
      <c r="H41" s="211" t="e">
        <f t="shared" ref="H41:H46" si="11">G41/Units</f>
        <v>#DIV/0!</v>
      </c>
      <c r="J41" s="301"/>
      <c r="K41" s="223">
        <f t="shared" ref="K41:K46" si="12">SUM(L41:AE41)</f>
        <v>0</v>
      </c>
      <c r="L41" s="301"/>
      <c r="M41" s="301"/>
      <c r="N41" s="301"/>
      <c r="O41" s="301"/>
      <c r="P41" s="273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</row>
    <row r="42" spans="1:31" s="49" customFormat="1" ht="12.75">
      <c r="A42" s="221">
        <v>34</v>
      </c>
      <c r="B42" s="215" t="s">
        <v>117</v>
      </c>
      <c r="C42" s="216"/>
      <c r="D42" s="191"/>
      <c r="E42" s="217"/>
      <c r="F42" s="63"/>
      <c r="G42" s="57">
        <f t="shared" si="10"/>
        <v>0</v>
      </c>
      <c r="H42" s="211" t="e">
        <f t="shared" si="11"/>
        <v>#DIV/0!</v>
      </c>
      <c r="J42" s="301"/>
      <c r="K42" s="223">
        <f t="shared" si="12"/>
        <v>0</v>
      </c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</row>
    <row r="43" spans="1:31" s="49" customFormat="1" ht="12.75">
      <c r="A43" s="221">
        <v>35</v>
      </c>
      <c r="B43" s="45" t="s">
        <v>118</v>
      </c>
      <c r="C43" s="91"/>
      <c r="D43" s="46"/>
      <c r="E43" s="92"/>
      <c r="F43" s="48"/>
      <c r="G43" s="57">
        <f t="shared" si="10"/>
        <v>0</v>
      </c>
      <c r="H43" s="58" t="e">
        <f t="shared" si="11"/>
        <v>#DIV/0!</v>
      </c>
      <c r="J43" s="301"/>
      <c r="K43" s="223">
        <f t="shared" si="12"/>
        <v>0</v>
      </c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</row>
    <row r="44" spans="1:31" s="49" customFormat="1" ht="12.75">
      <c r="A44" s="221">
        <v>36</v>
      </c>
      <c r="B44" s="45" t="s">
        <v>119</v>
      </c>
      <c r="C44" s="91"/>
      <c r="D44" s="46"/>
      <c r="E44" s="46"/>
      <c r="F44" s="56"/>
      <c r="G44" s="57">
        <f t="shared" si="10"/>
        <v>0</v>
      </c>
      <c r="H44" s="58" t="e">
        <f t="shared" si="11"/>
        <v>#DIV/0!</v>
      </c>
      <c r="J44" s="301"/>
      <c r="K44" s="223">
        <f t="shared" si="12"/>
        <v>0</v>
      </c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</row>
    <row r="45" spans="1:31" s="49" customFormat="1" ht="12.75">
      <c r="A45" s="221">
        <v>37</v>
      </c>
      <c r="B45" s="45" t="s">
        <v>38</v>
      </c>
      <c r="C45" s="93"/>
      <c r="D45" s="46"/>
      <c r="E45" s="92"/>
      <c r="F45" s="48"/>
      <c r="G45" s="57">
        <f t="shared" si="10"/>
        <v>0</v>
      </c>
      <c r="H45" s="58" t="e">
        <f t="shared" si="11"/>
        <v>#DIV/0!</v>
      </c>
      <c r="J45" s="301"/>
      <c r="K45" s="223">
        <f t="shared" si="12"/>
        <v>0</v>
      </c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</row>
    <row r="46" spans="1:31" s="49" customFormat="1" ht="13.5" thickBot="1">
      <c r="A46" s="221">
        <v>38</v>
      </c>
      <c r="B46" s="45" t="s">
        <v>131</v>
      </c>
      <c r="C46" s="91"/>
      <c r="D46" s="46"/>
      <c r="E46" s="46"/>
      <c r="F46" s="46"/>
      <c r="G46" s="57">
        <f t="shared" si="10"/>
        <v>0</v>
      </c>
      <c r="H46" s="211" t="e">
        <f t="shared" si="11"/>
        <v>#DIV/0!</v>
      </c>
      <c r="J46" s="301"/>
      <c r="K46" s="223">
        <f t="shared" si="12"/>
        <v>0</v>
      </c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</row>
    <row r="47" spans="1:31" s="49" customFormat="1" ht="12.75">
      <c r="A47" s="221">
        <v>39</v>
      </c>
      <c r="B47" s="94"/>
      <c r="C47" s="95"/>
      <c r="D47" s="95"/>
      <c r="E47" s="96"/>
      <c r="F47" s="97" t="s">
        <v>120</v>
      </c>
      <c r="G47" s="98">
        <f>SUM(G41:G46)</f>
        <v>0</v>
      </c>
      <c r="H47" s="72" t="e">
        <f>G47/Units</f>
        <v>#DIV/0!</v>
      </c>
      <c r="J47" s="306"/>
      <c r="K47" s="210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</row>
    <row r="48" spans="1:31" s="49" customFormat="1" ht="13.5" thickBot="1">
      <c r="A48" s="221">
        <v>40</v>
      </c>
      <c r="B48" s="125" t="s">
        <v>134</v>
      </c>
      <c r="C48" s="126"/>
      <c r="D48" s="127"/>
      <c r="E48" s="128"/>
      <c r="F48" s="129"/>
      <c r="G48" s="65"/>
      <c r="H48" s="65"/>
      <c r="J48" s="306"/>
      <c r="K48" s="210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</row>
    <row r="49" spans="1:31" s="49" customFormat="1" ht="12.75">
      <c r="A49" s="221">
        <v>41</v>
      </c>
      <c r="B49" s="215" t="s">
        <v>117</v>
      </c>
      <c r="C49" s="218"/>
      <c r="D49" s="191"/>
      <c r="E49" s="219"/>
      <c r="F49" s="220"/>
      <c r="G49" s="57">
        <f>IF(ISBLANK(J49),K49,J49)</f>
        <v>0</v>
      </c>
      <c r="H49" s="189" t="e">
        <f t="shared" ref="H49:H54" si="13">G49/Units</f>
        <v>#DIV/0!</v>
      </c>
      <c r="J49" s="301"/>
      <c r="K49" s="223">
        <f>SUM(L49:AE49)</f>
        <v>0</v>
      </c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</row>
    <row r="50" spans="1:31" s="49" customFormat="1" ht="12.75">
      <c r="A50" s="221">
        <v>42</v>
      </c>
      <c r="B50" s="45" t="s">
        <v>52</v>
      </c>
      <c r="C50" s="91"/>
      <c r="D50" s="46"/>
      <c r="E50" s="46"/>
      <c r="F50" s="46"/>
      <c r="G50" s="57">
        <f>IF(ISBLANK(J50),K50,J50)</f>
        <v>0</v>
      </c>
      <c r="H50" s="58" t="e">
        <f t="shared" si="13"/>
        <v>#DIV/0!</v>
      </c>
      <c r="J50" s="301"/>
      <c r="K50" s="223">
        <f>SUM(L50:AE50)</f>
        <v>0</v>
      </c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</row>
    <row r="51" spans="1:31" s="49" customFormat="1" ht="12.75">
      <c r="A51" s="221">
        <v>43</v>
      </c>
      <c r="B51" s="45" t="s">
        <v>127</v>
      </c>
      <c r="C51" s="91"/>
      <c r="D51" s="46"/>
      <c r="E51" s="92"/>
      <c r="F51" s="48"/>
      <c r="G51" s="57">
        <f>IF(ISBLANK(J51),K51,J51)</f>
        <v>0</v>
      </c>
      <c r="H51" s="58" t="e">
        <f t="shared" si="13"/>
        <v>#DIV/0!</v>
      </c>
      <c r="J51" s="301"/>
      <c r="K51" s="223">
        <f>SUM(L51:AE51)</f>
        <v>0</v>
      </c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</row>
    <row r="52" spans="1:31" s="49" customFormat="1" ht="12.75">
      <c r="A52" s="221">
        <v>44</v>
      </c>
      <c r="B52" s="45" t="s">
        <v>128</v>
      </c>
      <c r="C52" s="91"/>
      <c r="D52" s="46"/>
      <c r="E52" s="46"/>
      <c r="F52" s="56"/>
      <c r="G52" s="57">
        <f>IF(ISBLANK(J52),K52,J52)</f>
        <v>0</v>
      </c>
      <c r="H52" s="58" t="e">
        <f t="shared" si="13"/>
        <v>#DIV/0!</v>
      </c>
      <c r="J52" s="301"/>
      <c r="K52" s="223">
        <f>SUM(L52:AE52)</f>
        <v>0</v>
      </c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</row>
    <row r="53" spans="1:31" s="49" customFormat="1" ht="13.5" thickBot="1">
      <c r="A53" s="221">
        <v>45</v>
      </c>
      <c r="B53" s="215" t="s">
        <v>6</v>
      </c>
      <c r="C53" s="247"/>
      <c r="D53" s="197"/>
      <c r="E53" s="92"/>
      <c r="F53" s="48"/>
      <c r="G53" s="57">
        <f>IF(ISBLANK(J53),K53,J53)</f>
        <v>0</v>
      </c>
      <c r="H53" s="58" t="e">
        <f t="shared" si="13"/>
        <v>#DIV/0!</v>
      </c>
      <c r="J53" s="301"/>
      <c r="K53" s="223">
        <f>SUM(L53:AE53)</f>
        <v>0</v>
      </c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</row>
    <row r="54" spans="1:31" s="49" customFormat="1" ht="12.75">
      <c r="A54" s="221">
        <v>46</v>
      </c>
      <c r="B54" s="94"/>
      <c r="C54" s="95"/>
      <c r="D54" s="95"/>
      <c r="E54" s="96"/>
      <c r="F54" s="97" t="s">
        <v>129</v>
      </c>
      <c r="G54" s="98">
        <f>SUM(G49:G53)</f>
        <v>0</v>
      </c>
      <c r="H54" s="72" t="e">
        <f t="shared" si="13"/>
        <v>#DIV/0!</v>
      </c>
      <c r="J54" s="306"/>
      <c r="K54" s="210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</row>
    <row r="55" spans="1:31" s="49" customFormat="1" ht="13.5" thickBot="1">
      <c r="A55" s="221">
        <v>47</v>
      </c>
      <c r="B55" s="125" t="s">
        <v>54</v>
      </c>
      <c r="C55" s="126"/>
      <c r="D55" s="127"/>
      <c r="E55" s="128"/>
      <c r="F55" s="129"/>
      <c r="G55" s="65"/>
      <c r="H55" s="65"/>
      <c r="J55" s="306"/>
      <c r="K55" s="210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</row>
    <row r="56" spans="1:31" s="49" customFormat="1" ht="12.75">
      <c r="A56" s="221">
        <v>48</v>
      </c>
      <c r="B56" s="45" t="s">
        <v>55</v>
      </c>
      <c r="C56" s="59"/>
      <c r="D56" s="59"/>
      <c r="E56" s="59"/>
      <c r="F56" s="59"/>
      <c r="G56" s="57">
        <f>IF(ISBLANK(J56),K56,J56)</f>
        <v>0</v>
      </c>
      <c r="H56" s="58" t="e">
        <f t="shared" ref="H56:H61" si="14">G56/Units</f>
        <v>#DIV/0!</v>
      </c>
      <c r="J56" s="301"/>
      <c r="K56" s="223">
        <f>SUM(L56:AE56)</f>
        <v>0</v>
      </c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</row>
    <row r="57" spans="1:31" s="49" customFormat="1" ht="12.75">
      <c r="A57" s="221">
        <v>49</v>
      </c>
      <c r="B57" s="45" t="s">
        <v>56</v>
      </c>
      <c r="C57" s="91"/>
      <c r="D57" s="46"/>
      <c r="E57" s="46"/>
      <c r="F57" s="46"/>
      <c r="G57" s="57">
        <f>IF(ISBLANK(J57),K57,J57)</f>
        <v>0</v>
      </c>
      <c r="H57" s="58" t="e">
        <f t="shared" si="14"/>
        <v>#DIV/0!</v>
      </c>
      <c r="J57" s="301"/>
      <c r="K57" s="223">
        <f>SUM(L57:AE57)</f>
        <v>0</v>
      </c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</row>
    <row r="58" spans="1:31" s="49" customFormat="1" ht="12.75">
      <c r="A58" s="221">
        <v>50</v>
      </c>
      <c r="B58" s="261" t="s">
        <v>181</v>
      </c>
      <c r="C58" s="91"/>
      <c r="D58" s="46"/>
      <c r="E58" s="92"/>
      <c r="F58" s="48"/>
      <c r="G58" s="57">
        <f>IF(ISBLANK(J58),K58,J58)</f>
        <v>0</v>
      </c>
      <c r="H58" s="58" t="e">
        <f t="shared" si="14"/>
        <v>#DIV/0!</v>
      </c>
      <c r="J58" s="301"/>
      <c r="K58" s="224">
        <f>SUM(L58:AE58)</f>
        <v>0</v>
      </c>
      <c r="L58" s="307"/>
      <c r="M58" s="307"/>
      <c r="N58" s="307"/>
      <c r="O58" s="307"/>
      <c r="P58" s="307"/>
      <c r="Q58" s="307"/>
      <c r="R58" s="307"/>
      <c r="S58" s="307"/>
      <c r="T58" s="307"/>
      <c r="U58" s="307"/>
      <c r="V58" s="307"/>
      <c r="W58" s="307"/>
      <c r="X58" s="307"/>
      <c r="Y58" s="307"/>
      <c r="Z58" s="307"/>
      <c r="AA58" s="307"/>
      <c r="AB58" s="307"/>
      <c r="AC58" s="307"/>
      <c r="AD58" s="307"/>
      <c r="AE58" s="307"/>
    </row>
    <row r="59" spans="1:31" s="49" customFormat="1" ht="12.75">
      <c r="A59" s="221">
        <v>51</v>
      </c>
      <c r="B59" s="45" t="s">
        <v>57</v>
      </c>
      <c r="C59" s="91"/>
      <c r="D59" s="46"/>
      <c r="E59" s="92"/>
      <c r="F59" s="48"/>
      <c r="G59" s="57">
        <f>IF(ISBLANK(J59),K59,J59)</f>
        <v>0</v>
      </c>
      <c r="H59" s="58" t="e">
        <f t="shared" si="14"/>
        <v>#DIV/0!</v>
      </c>
      <c r="J59" s="301"/>
      <c r="K59" s="223">
        <f>SUM(L59:AE59)</f>
        <v>0</v>
      </c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</row>
    <row r="60" spans="1:31" s="49" customFormat="1" ht="13.5" thickBot="1">
      <c r="A60" s="221">
        <v>52</v>
      </c>
      <c r="B60" s="215" t="s">
        <v>6</v>
      </c>
      <c r="C60" s="248"/>
      <c r="D60" s="197"/>
      <c r="E60" s="46"/>
      <c r="F60" s="56"/>
      <c r="G60" s="57">
        <f>IF(ISBLANK(J60),K60,J60)</f>
        <v>0</v>
      </c>
      <c r="H60" s="58" t="e">
        <f t="shared" si="14"/>
        <v>#DIV/0!</v>
      </c>
      <c r="J60" s="301"/>
      <c r="K60" s="223">
        <f>SUM(L60:AE60)</f>
        <v>0</v>
      </c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</row>
    <row r="61" spans="1:31" s="49" customFormat="1" ht="12.75">
      <c r="A61" s="221">
        <v>53</v>
      </c>
      <c r="B61" s="94"/>
      <c r="C61" s="95"/>
      <c r="D61" s="95"/>
      <c r="E61" s="96"/>
      <c r="F61" s="97" t="s">
        <v>130</v>
      </c>
      <c r="G61" s="98">
        <f>SUM(G56:G60)</f>
        <v>0</v>
      </c>
      <c r="H61" s="72" t="e">
        <f t="shared" si="14"/>
        <v>#DIV/0!</v>
      </c>
      <c r="J61" s="135"/>
      <c r="K61" s="210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</row>
    <row r="62" spans="1:31" s="49" customFormat="1" ht="12.75">
      <c r="A62" s="221">
        <v>54</v>
      </c>
      <c r="B62" s="45"/>
      <c r="C62" s="46"/>
      <c r="D62" s="46"/>
      <c r="E62" s="99"/>
      <c r="F62" s="69"/>
      <c r="G62" s="69"/>
      <c r="H62" s="69"/>
      <c r="J62" s="135"/>
      <c r="K62" s="210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</row>
    <row r="63" spans="1:31" s="49" customFormat="1" ht="12.75">
      <c r="A63" s="221">
        <v>55</v>
      </c>
      <c r="B63" s="100" t="s">
        <v>153</v>
      </c>
      <c r="C63" s="101"/>
      <c r="D63" s="102"/>
      <c r="E63" s="103"/>
      <c r="F63" s="104"/>
      <c r="G63" s="105">
        <f>'6)Construction Cash Flow'!AB40</f>
        <v>0</v>
      </c>
      <c r="H63" s="58" t="e">
        <f>G63/Units</f>
        <v>#DIV/0!</v>
      </c>
      <c r="J63" s="135"/>
      <c r="K63" s="210"/>
      <c r="L63" s="135"/>
      <c r="M63" s="135"/>
      <c r="N63" s="135"/>
      <c r="O63" s="135"/>
      <c r="P63" s="135"/>
      <c r="Q63" s="135">
        <f t="shared" ref="Q63:U63" si="15">SUM(Q8:Q60)</f>
        <v>0</v>
      </c>
      <c r="R63" s="135">
        <f t="shared" si="15"/>
        <v>0</v>
      </c>
      <c r="S63" s="135">
        <f t="shared" si="15"/>
        <v>0</v>
      </c>
      <c r="T63" s="135">
        <f t="shared" si="15"/>
        <v>0</v>
      </c>
      <c r="U63" s="135">
        <f t="shared" si="15"/>
        <v>0</v>
      </c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</row>
    <row r="64" spans="1:31" s="49" customFormat="1" ht="12.75">
      <c r="A64" s="221">
        <v>56</v>
      </c>
      <c r="B64" s="106"/>
      <c r="C64" s="107"/>
      <c r="D64" s="107"/>
      <c r="E64" s="108"/>
      <c r="F64" s="84"/>
      <c r="G64" s="109"/>
      <c r="H64" s="110"/>
      <c r="J64" s="135"/>
      <c r="K64" s="210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</row>
    <row r="65" spans="1:31" s="49" customFormat="1" ht="12.75">
      <c r="A65" s="221">
        <v>57</v>
      </c>
      <c r="B65" s="106"/>
      <c r="C65" s="107"/>
      <c r="D65" s="107"/>
      <c r="E65" s="138" t="s">
        <v>152</v>
      </c>
      <c r="F65" s="124">
        <f>G17+G22+G33+G39+G47+G54+G61+G63</f>
        <v>0</v>
      </c>
      <c r="G65" s="111"/>
      <c r="H65" s="112"/>
      <c r="J65" s="135"/>
      <c r="K65" s="210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</row>
    <row r="66" spans="1:31" s="49" customFormat="1" ht="12.75">
      <c r="A66" s="221">
        <v>58</v>
      </c>
      <c r="B66" s="113" t="s">
        <v>53</v>
      </c>
      <c r="C66" s="305">
        <v>0.18</v>
      </c>
      <c r="D66" s="114" t="s">
        <v>121</v>
      </c>
      <c r="E66" s="115"/>
      <c r="F66" s="61"/>
      <c r="G66" s="116">
        <f>C66*F65</f>
        <v>0</v>
      </c>
      <c r="H66" s="58" t="e">
        <f>G66/Units</f>
        <v>#DIV/0!</v>
      </c>
      <c r="J66" s="135"/>
      <c r="K66" s="210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</row>
    <row r="67" spans="1:31" s="49" customFormat="1" ht="13.5" thickBot="1">
      <c r="A67" s="221">
        <v>59</v>
      </c>
      <c r="B67" s="61"/>
      <c r="C67" s="59"/>
      <c r="D67" s="59"/>
      <c r="E67" s="115"/>
      <c r="F67" s="61"/>
      <c r="G67" s="117"/>
      <c r="H67" s="118"/>
      <c r="J67" s="135"/>
      <c r="K67" s="210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</row>
    <row r="68" spans="1:31" s="49" customFormat="1" ht="13.5" thickTop="1">
      <c r="A68" s="221">
        <v>60</v>
      </c>
      <c r="B68" s="119" t="s">
        <v>122</v>
      </c>
      <c r="C68" s="120"/>
      <c r="D68" s="120"/>
      <c r="E68" s="121"/>
      <c r="F68" s="131"/>
      <c r="G68" s="122">
        <f>G17+G22+G33+G39+G47+G63+G54+G61+G66</f>
        <v>0</v>
      </c>
      <c r="H68" s="137" t="e">
        <f>G68/Units</f>
        <v>#DIV/0!</v>
      </c>
      <c r="I68" s="123"/>
      <c r="J68" s="135"/>
      <c r="K68" s="210"/>
      <c r="L68" s="135">
        <f t="shared" ref="L68:P68" si="16">SUM(L8:L60)</f>
        <v>0</v>
      </c>
      <c r="M68" s="135">
        <f t="shared" si="16"/>
        <v>0</v>
      </c>
      <c r="N68" s="135">
        <f t="shared" si="16"/>
        <v>0</v>
      </c>
      <c r="O68" s="135">
        <f t="shared" si="16"/>
        <v>0</v>
      </c>
      <c r="P68" s="135">
        <f t="shared" si="16"/>
        <v>0</v>
      </c>
      <c r="Q68" s="135"/>
      <c r="R68" s="135"/>
      <c r="S68" s="135"/>
      <c r="T68" s="135"/>
      <c r="U68" s="135"/>
      <c r="V68" s="135">
        <f>SUM(V8:V60)</f>
        <v>0</v>
      </c>
      <c r="W68" s="135"/>
      <c r="X68" s="135"/>
      <c r="Y68" s="135"/>
      <c r="Z68" s="135"/>
      <c r="AA68" s="135"/>
      <c r="AB68" s="135"/>
      <c r="AC68" s="135"/>
      <c r="AD68" s="135"/>
      <c r="AE68" s="135"/>
    </row>
    <row r="69" spans="1:31" s="49" customFormat="1" ht="12.75">
      <c r="B69" s="61"/>
      <c r="C69" s="59"/>
      <c r="D69" s="59"/>
      <c r="E69" s="115"/>
      <c r="F69" s="61"/>
      <c r="G69" s="61"/>
      <c r="H69" s="61"/>
      <c r="K69" s="166"/>
    </row>
    <row r="70" spans="1:31" s="49" customFormat="1" ht="12.75">
      <c r="C70" s="43"/>
      <c r="D70" s="43"/>
      <c r="K70" s="166"/>
      <c r="L70" s="369"/>
      <c r="P70" s="135"/>
    </row>
    <row r="71" spans="1:31" s="49" customFormat="1" ht="12.75">
      <c r="C71" s="43"/>
      <c r="D71" s="43"/>
      <c r="K71" s="166"/>
    </row>
    <row r="72" spans="1:31" s="49" customFormat="1" ht="12.75">
      <c r="C72" s="43"/>
      <c r="D72" s="43"/>
      <c r="G72" s="135"/>
      <c r="K72" s="166"/>
    </row>
    <row r="73" spans="1:31" s="49" customFormat="1" ht="12.75">
      <c r="C73" s="43"/>
      <c r="D73" s="43"/>
      <c r="G73" s="135"/>
      <c r="K73" s="166"/>
    </row>
    <row r="74" spans="1:31" s="49" customFormat="1" ht="12.75">
      <c r="C74" s="43"/>
      <c r="D74" s="43"/>
      <c r="G74" s="135"/>
      <c r="K74" s="166"/>
    </row>
    <row r="75" spans="1:31" s="49" customFormat="1" ht="12.75">
      <c r="C75" s="43"/>
      <c r="D75" s="43"/>
      <c r="K75" s="166"/>
    </row>
    <row r="76" spans="1:31" s="49" customFormat="1" ht="12.75">
      <c r="C76" s="43"/>
      <c r="D76" s="43"/>
      <c r="K76" s="166"/>
    </row>
    <row r="77" spans="1:31" s="49" customFormat="1" ht="12.75">
      <c r="C77" s="43"/>
      <c r="D77" s="43"/>
      <c r="K77" s="166"/>
    </row>
    <row r="78" spans="1:31" s="49" customFormat="1" ht="12.75">
      <c r="C78" s="43"/>
      <c r="D78" s="43"/>
      <c r="K78" s="166"/>
    </row>
    <row r="79" spans="1:31" s="49" customFormat="1" ht="12.75">
      <c r="C79" s="43"/>
      <c r="D79" s="43"/>
      <c r="K79" s="166"/>
    </row>
    <row r="80" spans="1:31" s="49" customFormat="1" ht="12.75">
      <c r="C80" s="43"/>
      <c r="D80" s="43"/>
      <c r="K80" s="166"/>
    </row>
  </sheetData>
  <sheetProtection sheet="1" objects="1" scenarios="1"/>
  <mergeCells count="1">
    <mergeCell ref="B1:D2"/>
  </mergeCells>
  <phoneticPr fontId="3" type="noConversion"/>
  <pageMargins left="0.75" right="0.75" top="1" bottom="1" header="0.5" footer="0.5"/>
  <pageSetup scale="75" orientation="portrait" horizontalDpi="1200" verticalDpi="1200" r:id="rId1"/>
  <headerFooter alignWithMargins="0">
    <oddFooter>&amp;L&amp;F&amp;C&amp;A&amp;ROK Small Scale Rental Policy Working Group
Underwriting Proforma</oddFooter>
  </headerFooter>
  <colBreaks count="1" manualBreakCount="1">
    <brk id="9" max="67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2"/>
  <sheetViews>
    <sheetView zoomScale="70" zoomScaleNormal="70" workbookViewId="0">
      <pane xSplit="3" ySplit="4" topLeftCell="D5" activePane="bottomRight" state="frozen"/>
      <selection activeCell="H29" sqref="H29"/>
      <selection pane="topRight" activeCell="H29" sqref="H29"/>
      <selection pane="bottomLeft" activeCell="H29" sqref="H29"/>
      <selection pane="bottomRight" activeCell="A20" sqref="A20"/>
    </sheetView>
  </sheetViews>
  <sheetFormatPr defaultColWidth="9.140625" defaultRowHeight="12.75"/>
  <cols>
    <col min="1" max="1" width="2.42578125" style="266" bestFit="1" customWidth="1"/>
    <col min="2" max="2" width="33.7109375" style="342" customWidth="1"/>
    <col min="3" max="3" width="13.28515625" style="266" bestFit="1" customWidth="1"/>
    <col min="4" max="4" width="11.7109375" style="266" bestFit="1" customWidth="1"/>
    <col min="5" max="5" width="12.7109375" style="266" bestFit="1" customWidth="1"/>
    <col min="6" max="6" width="12.140625" style="266" bestFit="1" customWidth="1"/>
    <col min="7" max="12" width="11.28515625" style="266" bestFit="1" customWidth="1"/>
    <col min="13" max="15" width="12.28515625" style="266" bestFit="1" customWidth="1"/>
    <col min="16" max="17" width="12.7109375" style="266" customWidth="1"/>
    <col min="18" max="18" width="12.5703125" style="266" customWidth="1"/>
    <col min="19" max="27" width="10.7109375" style="266" customWidth="1"/>
    <col min="28" max="28" width="10.85546875" style="266" bestFit="1" customWidth="1"/>
    <col min="29" max="29" width="9.140625" style="266"/>
    <col min="30" max="30" width="10.140625" style="266" bestFit="1" customWidth="1"/>
    <col min="31" max="16384" width="9.140625" style="266"/>
  </cols>
  <sheetData>
    <row r="1" spans="1:30" ht="16.5" thickBot="1">
      <c r="B1" s="403" t="s">
        <v>75</v>
      </c>
      <c r="C1" s="404"/>
      <c r="D1" s="362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</row>
    <row r="2" spans="1:30" ht="12.75" customHeight="1">
      <c r="B2" s="364"/>
      <c r="C2" s="2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</row>
    <row r="3" spans="1:30" s="308" customFormat="1" ht="12.75" customHeight="1">
      <c r="B3" s="309"/>
      <c r="C3" s="310" t="s">
        <v>58</v>
      </c>
      <c r="D3" s="311" t="s">
        <v>86</v>
      </c>
      <c r="E3" s="310" t="s">
        <v>86</v>
      </c>
      <c r="F3" s="312" t="s">
        <v>86</v>
      </c>
      <c r="G3" s="312" t="s">
        <v>86</v>
      </c>
      <c r="H3" s="310" t="s">
        <v>86</v>
      </c>
      <c r="I3" s="313" t="s">
        <v>86</v>
      </c>
      <c r="J3" s="310" t="s">
        <v>86</v>
      </c>
      <c r="K3" s="313" t="s">
        <v>86</v>
      </c>
      <c r="L3" s="310" t="s">
        <v>86</v>
      </c>
      <c r="M3" s="313" t="s">
        <v>86</v>
      </c>
      <c r="N3" s="310" t="s">
        <v>86</v>
      </c>
      <c r="O3" s="313" t="s">
        <v>86</v>
      </c>
      <c r="P3" s="314" t="s">
        <v>86</v>
      </c>
      <c r="Q3" s="313" t="s">
        <v>86</v>
      </c>
      <c r="R3" s="310" t="s">
        <v>86</v>
      </c>
      <c r="S3" s="313" t="s">
        <v>86</v>
      </c>
      <c r="T3" s="310" t="s">
        <v>86</v>
      </c>
      <c r="U3" s="313" t="s">
        <v>86</v>
      </c>
      <c r="V3" s="310" t="s">
        <v>86</v>
      </c>
      <c r="W3" s="313" t="s">
        <v>86</v>
      </c>
      <c r="X3" s="310" t="s">
        <v>86</v>
      </c>
      <c r="Y3" s="313" t="s">
        <v>86</v>
      </c>
      <c r="Z3" s="310" t="s">
        <v>86</v>
      </c>
      <c r="AA3" s="314" t="s">
        <v>86</v>
      </c>
      <c r="AB3" s="310"/>
      <c r="AC3" s="310" t="s">
        <v>87</v>
      </c>
    </row>
    <row r="4" spans="1:30" s="308" customFormat="1" ht="15">
      <c r="A4" s="315">
        <v>1</v>
      </c>
      <c r="B4" s="316" t="s">
        <v>76</v>
      </c>
      <c r="C4" s="317" t="s">
        <v>85</v>
      </c>
      <c r="D4" s="318">
        <v>1</v>
      </c>
      <c r="E4" s="317">
        <f>D4+1</f>
        <v>2</v>
      </c>
      <c r="F4" s="319">
        <f t="shared" ref="F4:AA4" si="0">E4+1</f>
        <v>3</v>
      </c>
      <c r="G4" s="319">
        <f t="shared" si="0"/>
        <v>4</v>
      </c>
      <c r="H4" s="317">
        <f t="shared" si="0"/>
        <v>5</v>
      </c>
      <c r="I4" s="319">
        <f t="shared" si="0"/>
        <v>6</v>
      </c>
      <c r="J4" s="317">
        <f t="shared" si="0"/>
        <v>7</v>
      </c>
      <c r="K4" s="319">
        <f t="shared" si="0"/>
        <v>8</v>
      </c>
      <c r="L4" s="317">
        <f t="shared" si="0"/>
        <v>9</v>
      </c>
      <c r="M4" s="319">
        <f t="shared" si="0"/>
        <v>10</v>
      </c>
      <c r="N4" s="317">
        <f t="shared" si="0"/>
        <v>11</v>
      </c>
      <c r="O4" s="319">
        <f t="shared" si="0"/>
        <v>12</v>
      </c>
      <c r="P4" s="317">
        <f t="shared" si="0"/>
        <v>13</v>
      </c>
      <c r="Q4" s="319">
        <f t="shared" si="0"/>
        <v>14</v>
      </c>
      <c r="R4" s="317">
        <f t="shared" si="0"/>
        <v>15</v>
      </c>
      <c r="S4" s="319">
        <f t="shared" si="0"/>
        <v>16</v>
      </c>
      <c r="T4" s="317">
        <f t="shared" si="0"/>
        <v>17</v>
      </c>
      <c r="U4" s="319">
        <f t="shared" si="0"/>
        <v>18</v>
      </c>
      <c r="V4" s="317">
        <f t="shared" si="0"/>
        <v>19</v>
      </c>
      <c r="W4" s="319">
        <f t="shared" si="0"/>
        <v>20</v>
      </c>
      <c r="X4" s="317">
        <f t="shared" si="0"/>
        <v>21</v>
      </c>
      <c r="Y4" s="319">
        <f t="shared" si="0"/>
        <v>22</v>
      </c>
      <c r="Z4" s="317">
        <f t="shared" si="0"/>
        <v>23</v>
      </c>
      <c r="AA4" s="318">
        <f t="shared" si="0"/>
        <v>24</v>
      </c>
      <c r="AB4" s="317" t="s">
        <v>58</v>
      </c>
      <c r="AC4" s="317" t="s">
        <v>88</v>
      </c>
      <c r="AD4" s="320" t="s">
        <v>89</v>
      </c>
    </row>
    <row r="5" spans="1:30">
      <c r="A5" s="315">
        <v>2</v>
      </c>
      <c r="B5" s="321" t="s">
        <v>132</v>
      </c>
      <c r="C5" s="322">
        <f>'5)Development Budget'!G17</f>
        <v>0</v>
      </c>
      <c r="D5" s="270"/>
      <c r="E5" s="269"/>
      <c r="F5" s="271"/>
      <c r="G5" s="271"/>
      <c r="H5" s="269"/>
      <c r="I5" s="271"/>
      <c r="J5" s="269"/>
      <c r="K5" s="271"/>
      <c r="L5" s="269"/>
      <c r="M5" s="271"/>
      <c r="N5" s="269"/>
      <c r="O5" s="271"/>
      <c r="P5" s="269"/>
      <c r="Q5" s="271"/>
      <c r="R5" s="275"/>
      <c r="S5" s="276"/>
      <c r="T5" s="275"/>
      <c r="U5" s="276"/>
      <c r="V5" s="275"/>
      <c r="W5" s="276"/>
      <c r="X5" s="275"/>
      <c r="Y5" s="276"/>
      <c r="Z5" s="275"/>
      <c r="AA5" s="276"/>
      <c r="AB5" s="265">
        <f t="shared" ref="AB5:AB12" si="1">SUM(D5:AA5)</f>
        <v>0</v>
      </c>
      <c r="AC5" s="266" t="str">
        <f t="shared" ref="AC5:AC12" si="2">IF(AB5=C5,"Balanced",IF(AB5&gt;C5,"Over","Under"))</f>
        <v>Balanced</v>
      </c>
      <c r="AD5" s="265">
        <f t="shared" ref="AD5:AD12" si="3">C5-AB5</f>
        <v>0</v>
      </c>
    </row>
    <row r="6" spans="1:30">
      <c r="A6" s="315">
        <v>3</v>
      </c>
      <c r="B6" s="321" t="s">
        <v>49</v>
      </c>
      <c r="C6" s="322">
        <f>'5)Development Budget'!G22</f>
        <v>0</v>
      </c>
      <c r="D6" s="270"/>
      <c r="E6" s="269"/>
      <c r="F6" s="271"/>
      <c r="G6" s="271"/>
      <c r="H6" s="269"/>
      <c r="I6" s="271"/>
      <c r="J6" s="269"/>
      <c r="K6" s="271"/>
      <c r="L6" s="269"/>
      <c r="M6" s="271"/>
      <c r="N6" s="269"/>
      <c r="O6" s="271"/>
      <c r="P6" s="269"/>
      <c r="Q6" s="271"/>
      <c r="R6" s="275"/>
      <c r="S6" s="276"/>
      <c r="T6" s="275"/>
      <c r="U6" s="276"/>
      <c r="V6" s="275"/>
      <c r="W6" s="276"/>
      <c r="X6" s="275"/>
      <c r="Y6" s="276"/>
      <c r="Z6" s="275"/>
      <c r="AA6" s="276"/>
      <c r="AB6" s="265">
        <f t="shared" si="1"/>
        <v>0</v>
      </c>
      <c r="AC6" s="266" t="str">
        <f t="shared" si="2"/>
        <v>Balanced</v>
      </c>
      <c r="AD6" s="265">
        <f t="shared" si="3"/>
        <v>0</v>
      </c>
    </row>
    <row r="7" spans="1:30">
      <c r="A7" s="315">
        <v>4</v>
      </c>
      <c r="B7" s="321" t="s">
        <v>51</v>
      </c>
      <c r="C7" s="322">
        <f>'5)Development Budget'!G33</f>
        <v>0</v>
      </c>
      <c r="D7" s="270"/>
      <c r="E7" s="269"/>
      <c r="F7" s="271"/>
      <c r="G7" s="271"/>
      <c r="H7" s="269"/>
      <c r="I7" s="271"/>
      <c r="J7" s="269"/>
      <c r="K7" s="271"/>
      <c r="L7" s="269"/>
      <c r="M7" s="271"/>
      <c r="N7" s="269"/>
      <c r="O7" s="271"/>
      <c r="P7" s="270"/>
      <c r="Q7" s="271"/>
      <c r="R7" s="275"/>
      <c r="S7" s="276"/>
      <c r="T7" s="275"/>
      <c r="U7" s="276"/>
      <c r="V7" s="275"/>
      <c r="W7" s="276"/>
      <c r="X7" s="275"/>
      <c r="Y7" s="276"/>
      <c r="Z7" s="275"/>
      <c r="AA7" s="276"/>
      <c r="AB7" s="265">
        <f t="shared" si="1"/>
        <v>0</v>
      </c>
      <c r="AC7" s="266" t="str">
        <f t="shared" si="2"/>
        <v>Balanced</v>
      </c>
      <c r="AD7" s="265">
        <f t="shared" si="3"/>
        <v>0</v>
      </c>
    </row>
    <row r="8" spans="1:30">
      <c r="A8" s="315">
        <v>5</v>
      </c>
      <c r="B8" s="321" t="s">
        <v>133</v>
      </c>
      <c r="C8" s="322">
        <f>'5)Development Budget'!G39</f>
        <v>0</v>
      </c>
      <c r="D8" s="270"/>
      <c r="E8" s="269"/>
      <c r="F8" s="271"/>
      <c r="G8" s="271"/>
      <c r="H8" s="269"/>
      <c r="I8" s="271"/>
      <c r="J8" s="269"/>
      <c r="K8" s="271"/>
      <c r="L8" s="269"/>
      <c r="M8" s="271"/>
      <c r="N8" s="269"/>
      <c r="O8" s="271"/>
      <c r="P8" s="269"/>
      <c r="Q8" s="271"/>
      <c r="R8" s="275"/>
      <c r="S8" s="276"/>
      <c r="T8" s="275"/>
      <c r="U8" s="276"/>
      <c r="V8" s="275"/>
      <c r="W8" s="276"/>
      <c r="X8" s="275"/>
      <c r="Y8" s="276"/>
      <c r="Z8" s="275"/>
      <c r="AA8" s="276"/>
      <c r="AB8" s="265">
        <f t="shared" si="1"/>
        <v>0</v>
      </c>
      <c r="AC8" s="266" t="str">
        <f t="shared" si="2"/>
        <v>Balanced</v>
      </c>
      <c r="AD8" s="265">
        <f t="shared" si="3"/>
        <v>0</v>
      </c>
    </row>
    <row r="9" spans="1:30">
      <c r="A9" s="315">
        <v>6</v>
      </c>
      <c r="B9" s="323" t="s">
        <v>135</v>
      </c>
      <c r="C9" s="322">
        <f>'5)Development Budget'!G47</f>
        <v>0</v>
      </c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69"/>
      <c r="Q9" s="271"/>
      <c r="R9" s="275"/>
      <c r="S9" s="276"/>
      <c r="T9" s="275"/>
      <c r="U9" s="276"/>
      <c r="V9" s="275"/>
      <c r="W9" s="276"/>
      <c r="X9" s="275"/>
      <c r="Y9" s="276"/>
      <c r="Z9" s="275"/>
      <c r="AA9" s="276"/>
      <c r="AB9" s="265">
        <f t="shared" si="1"/>
        <v>0</v>
      </c>
      <c r="AC9" s="266" t="str">
        <f t="shared" si="2"/>
        <v>Balanced</v>
      </c>
      <c r="AD9" s="265">
        <f t="shared" si="3"/>
        <v>0</v>
      </c>
    </row>
    <row r="10" spans="1:30">
      <c r="A10" s="315">
        <v>7</v>
      </c>
      <c r="B10" s="321" t="s">
        <v>134</v>
      </c>
      <c r="C10" s="322">
        <f>'5)Development Budget'!G54</f>
        <v>0</v>
      </c>
      <c r="D10" s="270"/>
      <c r="E10" s="269"/>
      <c r="F10" s="271"/>
      <c r="G10" s="271"/>
      <c r="H10" s="269"/>
      <c r="I10" s="271"/>
      <c r="J10" s="269"/>
      <c r="K10" s="271"/>
      <c r="L10" s="269"/>
      <c r="M10" s="271"/>
      <c r="N10" s="269"/>
      <c r="O10" s="271"/>
      <c r="P10" s="269"/>
      <c r="Q10" s="271"/>
      <c r="R10" s="275"/>
      <c r="S10" s="276"/>
      <c r="T10" s="275"/>
      <c r="U10" s="276"/>
      <c r="V10" s="275"/>
      <c r="W10" s="276"/>
      <c r="X10" s="275"/>
      <c r="Y10" s="276"/>
      <c r="Z10" s="275"/>
      <c r="AA10" s="276"/>
      <c r="AB10" s="265">
        <f t="shared" si="1"/>
        <v>0</v>
      </c>
      <c r="AC10" s="266" t="str">
        <f t="shared" si="2"/>
        <v>Balanced</v>
      </c>
      <c r="AD10" s="265">
        <f t="shared" si="3"/>
        <v>0</v>
      </c>
    </row>
    <row r="11" spans="1:30">
      <c r="A11" s="315">
        <v>8</v>
      </c>
      <c r="B11" s="321" t="s">
        <v>54</v>
      </c>
      <c r="C11" s="322">
        <f>'5)Development Budget'!G61</f>
        <v>0</v>
      </c>
      <c r="D11" s="270"/>
      <c r="E11" s="269"/>
      <c r="F11" s="271"/>
      <c r="G11" s="271"/>
      <c r="H11" s="269"/>
      <c r="I11" s="271"/>
      <c r="J11" s="269"/>
      <c r="K11" s="271"/>
      <c r="L11" s="269"/>
      <c r="M11" s="271"/>
      <c r="N11" s="269"/>
      <c r="O11" s="271"/>
      <c r="P11" s="269"/>
      <c r="Q11" s="271"/>
      <c r="R11" s="275"/>
      <c r="S11" s="276"/>
      <c r="T11" s="275"/>
      <c r="U11" s="276"/>
      <c r="V11" s="275"/>
      <c r="W11" s="276"/>
      <c r="X11" s="275"/>
      <c r="Y11" s="276"/>
      <c r="Z11" s="275"/>
      <c r="AA11" s="276"/>
      <c r="AB11" s="265">
        <f t="shared" si="1"/>
        <v>0</v>
      </c>
      <c r="AC11" s="266" t="str">
        <f t="shared" si="2"/>
        <v>Balanced</v>
      </c>
      <c r="AD11" s="265">
        <f t="shared" si="3"/>
        <v>0</v>
      </c>
    </row>
    <row r="12" spans="1:30">
      <c r="A12" s="315">
        <v>9</v>
      </c>
      <c r="B12" s="324" t="s">
        <v>53</v>
      </c>
      <c r="C12" s="325">
        <f>'5)Development Budget'!G66</f>
        <v>0</v>
      </c>
      <c r="D12" s="272"/>
      <c r="E12" s="273"/>
      <c r="F12" s="274"/>
      <c r="G12" s="274"/>
      <c r="H12" s="273"/>
      <c r="I12" s="274"/>
      <c r="J12" s="273"/>
      <c r="K12" s="274"/>
      <c r="L12" s="273"/>
      <c r="M12" s="274"/>
      <c r="N12" s="273"/>
      <c r="O12" s="274"/>
      <c r="P12" s="273"/>
      <c r="Q12" s="274"/>
      <c r="R12" s="277"/>
      <c r="S12" s="278"/>
      <c r="T12" s="277"/>
      <c r="U12" s="278"/>
      <c r="V12" s="277"/>
      <c r="W12" s="278"/>
      <c r="X12" s="277"/>
      <c r="Y12" s="278"/>
      <c r="Z12" s="277"/>
      <c r="AA12" s="278"/>
      <c r="AB12" s="265">
        <f t="shared" si="1"/>
        <v>0</v>
      </c>
      <c r="AC12" s="266" t="str">
        <f t="shared" si="2"/>
        <v>Balanced</v>
      </c>
      <c r="AD12" s="265">
        <f t="shared" si="3"/>
        <v>0</v>
      </c>
    </row>
    <row r="13" spans="1:30">
      <c r="A13" s="315">
        <v>10</v>
      </c>
      <c r="B13" s="326" t="s">
        <v>77</v>
      </c>
      <c r="C13" s="322">
        <f t="shared" ref="C13:AA13" si="4">SUM(C5:C12)</f>
        <v>0</v>
      </c>
      <c r="D13" s="322">
        <f t="shared" si="4"/>
        <v>0</v>
      </c>
      <c r="E13" s="265">
        <f t="shared" si="4"/>
        <v>0</v>
      </c>
      <c r="F13" s="327">
        <f t="shared" si="4"/>
        <v>0</v>
      </c>
      <c r="G13" s="327">
        <f t="shared" si="4"/>
        <v>0</v>
      </c>
      <c r="H13" s="265">
        <f t="shared" si="4"/>
        <v>0</v>
      </c>
      <c r="I13" s="327">
        <f t="shared" si="4"/>
        <v>0</v>
      </c>
      <c r="J13" s="265">
        <f t="shared" si="4"/>
        <v>0</v>
      </c>
      <c r="K13" s="327">
        <f t="shared" si="4"/>
        <v>0</v>
      </c>
      <c r="L13" s="265">
        <f t="shared" si="4"/>
        <v>0</v>
      </c>
      <c r="M13" s="327">
        <f t="shared" si="4"/>
        <v>0</v>
      </c>
      <c r="N13" s="265">
        <f t="shared" si="4"/>
        <v>0</v>
      </c>
      <c r="O13" s="327">
        <f t="shared" si="4"/>
        <v>0</v>
      </c>
      <c r="P13" s="265">
        <f t="shared" si="4"/>
        <v>0</v>
      </c>
      <c r="Q13" s="327">
        <f t="shared" si="4"/>
        <v>0</v>
      </c>
      <c r="R13" s="265">
        <f t="shared" si="4"/>
        <v>0</v>
      </c>
      <c r="S13" s="327">
        <f t="shared" si="4"/>
        <v>0</v>
      </c>
      <c r="T13" s="265">
        <f t="shared" si="4"/>
        <v>0</v>
      </c>
      <c r="U13" s="327">
        <f t="shared" si="4"/>
        <v>0</v>
      </c>
      <c r="V13" s="265">
        <f t="shared" si="4"/>
        <v>0</v>
      </c>
      <c r="W13" s="327">
        <f t="shared" si="4"/>
        <v>0</v>
      </c>
      <c r="X13" s="265">
        <f t="shared" si="4"/>
        <v>0</v>
      </c>
      <c r="Y13" s="327">
        <f t="shared" si="4"/>
        <v>0</v>
      </c>
      <c r="Z13" s="265">
        <f t="shared" si="4"/>
        <v>0</v>
      </c>
      <c r="AA13" s="327">
        <f t="shared" si="4"/>
        <v>0</v>
      </c>
    </row>
    <row r="14" spans="1:30">
      <c r="A14" s="315">
        <v>11</v>
      </c>
      <c r="B14" s="328"/>
      <c r="C14" s="322"/>
      <c r="D14" s="322"/>
      <c r="E14" s="265"/>
      <c r="F14" s="327"/>
      <c r="G14" s="327"/>
      <c r="H14" s="265"/>
      <c r="I14" s="327"/>
      <c r="J14" s="265"/>
      <c r="K14" s="327"/>
      <c r="L14" s="265"/>
      <c r="M14" s="327"/>
      <c r="N14" s="265"/>
      <c r="O14" s="327"/>
      <c r="P14" s="265"/>
      <c r="Q14" s="327"/>
      <c r="R14" s="265"/>
      <c r="S14" s="327"/>
      <c r="T14" s="265"/>
      <c r="U14" s="327"/>
      <c r="V14" s="265"/>
      <c r="W14" s="327"/>
      <c r="X14" s="265"/>
      <c r="Y14" s="327"/>
      <c r="Z14" s="265"/>
      <c r="AA14" s="327"/>
    </row>
    <row r="15" spans="1:30" ht="15">
      <c r="A15" s="315">
        <v>12</v>
      </c>
      <c r="B15" s="329" t="s">
        <v>78</v>
      </c>
      <c r="C15" s="322"/>
      <c r="D15" s="322"/>
      <c r="E15" s="265"/>
      <c r="F15" s="327"/>
      <c r="G15" s="327"/>
      <c r="H15" s="265"/>
      <c r="I15" s="327"/>
      <c r="J15" s="265"/>
      <c r="K15" s="327"/>
      <c r="L15" s="265"/>
      <c r="M15" s="327"/>
      <c r="N15" s="265"/>
      <c r="O15" s="327"/>
      <c r="P15" s="265"/>
      <c r="Q15" s="327"/>
      <c r="R15" s="265"/>
      <c r="S15" s="327"/>
      <c r="T15" s="265"/>
      <c r="U15" s="327"/>
      <c r="V15" s="265"/>
      <c r="W15" s="327"/>
      <c r="X15" s="265"/>
      <c r="Y15" s="327"/>
      <c r="Z15" s="265"/>
      <c r="AA15" s="327"/>
    </row>
    <row r="16" spans="1:30">
      <c r="A16" s="315">
        <v>13</v>
      </c>
      <c r="B16" s="321" t="s">
        <v>90</v>
      </c>
      <c r="C16" s="322"/>
      <c r="D16" s="330"/>
      <c r="E16" s="265">
        <f>D36</f>
        <v>0</v>
      </c>
      <c r="F16" s="327">
        <f t="shared" ref="F16:AA16" si="5">E36</f>
        <v>0</v>
      </c>
      <c r="G16" s="327">
        <f t="shared" si="5"/>
        <v>0</v>
      </c>
      <c r="H16" s="265">
        <f t="shared" si="5"/>
        <v>0</v>
      </c>
      <c r="I16" s="327">
        <f t="shared" si="5"/>
        <v>0</v>
      </c>
      <c r="J16" s="265">
        <f t="shared" si="5"/>
        <v>0</v>
      </c>
      <c r="K16" s="327">
        <f t="shared" si="5"/>
        <v>0</v>
      </c>
      <c r="L16" s="265">
        <f t="shared" si="5"/>
        <v>0</v>
      </c>
      <c r="M16" s="327">
        <f t="shared" si="5"/>
        <v>0</v>
      </c>
      <c r="N16" s="265">
        <f t="shared" si="5"/>
        <v>0</v>
      </c>
      <c r="O16" s="327">
        <f t="shared" si="5"/>
        <v>0</v>
      </c>
      <c r="P16" s="265">
        <f t="shared" si="5"/>
        <v>0</v>
      </c>
      <c r="Q16" s="327">
        <f t="shared" si="5"/>
        <v>0</v>
      </c>
      <c r="R16" s="265">
        <f t="shared" si="5"/>
        <v>0</v>
      </c>
      <c r="S16" s="327">
        <f t="shared" si="5"/>
        <v>0</v>
      </c>
      <c r="T16" s="265">
        <f t="shared" si="5"/>
        <v>0</v>
      </c>
      <c r="U16" s="327">
        <f t="shared" si="5"/>
        <v>0</v>
      </c>
      <c r="V16" s="265">
        <f t="shared" si="5"/>
        <v>0</v>
      </c>
      <c r="W16" s="327">
        <f t="shared" si="5"/>
        <v>0</v>
      </c>
      <c r="X16" s="265">
        <f t="shared" si="5"/>
        <v>0</v>
      </c>
      <c r="Y16" s="327">
        <f t="shared" si="5"/>
        <v>0</v>
      </c>
      <c r="Z16" s="265">
        <f t="shared" si="5"/>
        <v>0</v>
      </c>
      <c r="AA16" s="327">
        <f t="shared" si="5"/>
        <v>0</v>
      </c>
    </row>
    <row r="17" spans="1:30">
      <c r="A17" s="315">
        <v>14</v>
      </c>
      <c r="B17" s="331" t="str">
        <f>IF(ISBLANK('1)Summary'!B48),"",'1)Summary'!B48)</f>
        <v/>
      </c>
      <c r="C17" s="331">
        <f>IF(ISBLANK('1)Summary'!E48),"",'1)Summary'!E48)</f>
        <v>0</v>
      </c>
      <c r="D17" s="270"/>
      <c r="E17" s="269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69"/>
      <c r="Q17" s="271"/>
      <c r="R17" s="275"/>
      <c r="S17" s="276"/>
      <c r="T17" s="275"/>
      <c r="U17" s="276"/>
      <c r="V17" s="275"/>
      <c r="W17" s="276"/>
      <c r="X17" s="275"/>
      <c r="Y17" s="276"/>
      <c r="Z17" s="275"/>
      <c r="AA17" s="276"/>
      <c r="AB17" s="265">
        <f t="shared" ref="AB17:AB24" si="6">SUM(D17:AA17)</f>
        <v>0</v>
      </c>
      <c r="AC17" s="266" t="str">
        <f t="shared" ref="AC17:AC24" si="7">IF(AB17=C17,"Balanced",IF(AB17&gt;C17,"Over","Under"))</f>
        <v>Balanced</v>
      </c>
      <c r="AD17" s="265">
        <f t="shared" ref="AD17:AD24" si="8">C17-AB17</f>
        <v>0</v>
      </c>
    </row>
    <row r="18" spans="1:30">
      <c r="A18" s="315">
        <v>15</v>
      </c>
      <c r="B18" s="331" t="str">
        <f>IF(ISBLANK('1)Summary'!B49),"",'1)Summary'!B49)</f>
        <v/>
      </c>
      <c r="C18" s="331">
        <f>IF(ISBLANK('1)Summary'!E49),"",'1)Summary'!E49)</f>
        <v>0</v>
      </c>
      <c r="D18" s="270"/>
      <c r="E18" s="269"/>
      <c r="F18" s="271"/>
      <c r="G18" s="271"/>
      <c r="H18" s="269"/>
      <c r="I18" s="271"/>
      <c r="J18" s="269"/>
      <c r="K18" s="271"/>
      <c r="L18" s="269"/>
      <c r="M18" s="271"/>
      <c r="N18" s="269"/>
      <c r="O18" s="271"/>
      <c r="P18" s="269"/>
      <c r="Q18" s="271"/>
      <c r="R18" s="275"/>
      <c r="S18" s="276"/>
      <c r="T18" s="275"/>
      <c r="U18" s="276"/>
      <c r="V18" s="275"/>
      <c r="W18" s="276"/>
      <c r="X18" s="275"/>
      <c r="Y18" s="276"/>
      <c r="Z18" s="275"/>
      <c r="AA18" s="276"/>
      <c r="AB18" s="265">
        <f t="shared" si="6"/>
        <v>0</v>
      </c>
      <c r="AC18" s="266" t="str">
        <f t="shared" si="7"/>
        <v>Balanced</v>
      </c>
      <c r="AD18" s="265">
        <f t="shared" si="8"/>
        <v>0</v>
      </c>
    </row>
    <row r="19" spans="1:30">
      <c r="A19" s="315">
        <v>16</v>
      </c>
      <c r="B19" s="331" t="str">
        <f>IF(ISBLANK('1)Summary'!B50),"",'1)Summary'!B50)</f>
        <v/>
      </c>
      <c r="C19" s="331">
        <f>IF(ISBLANK('1)Summary'!E50),"",'1)Summary'!E50)</f>
        <v>0</v>
      </c>
      <c r="D19" s="270"/>
      <c r="E19" s="269"/>
      <c r="F19" s="271"/>
      <c r="G19" s="271"/>
      <c r="H19" s="269"/>
      <c r="I19" s="271"/>
      <c r="J19" s="269"/>
      <c r="K19" s="271"/>
      <c r="L19" s="269"/>
      <c r="M19" s="271"/>
      <c r="N19" s="269"/>
      <c r="O19" s="271"/>
      <c r="P19" s="269"/>
      <c r="Q19" s="271"/>
      <c r="R19" s="275"/>
      <c r="S19" s="276"/>
      <c r="T19" s="275"/>
      <c r="U19" s="276"/>
      <c r="V19" s="275"/>
      <c r="W19" s="276"/>
      <c r="X19" s="275"/>
      <c r="Y19" s="276"/>
      <c r="Z19" s="275"/>
      <c r="AA19" s="276"/>
      <c r="AB19" s="265">
        <f t="shared" si="6"/>
        <v>0</v>
      </c>
      <c r="AC19" s="266" t="str">
        <f t="shared" si="7"/>
        <v>Balanced</v>
      </c>
      <c r="AD19" s="265">
        <f t="shared" si="8"/>
        <v>0</v>
      </c>
    </row>
    <row r="20" spans="1:30">
      <c r="A20" s="315">
        <v>17</v>
      </c>
      <c r="B20" s="331" t="str">
        <f>IF(ISBLANK('1)Summary'!B51),"",'1)Summary'!B51)</f>
        <v/>
      </c>
      <c r="C20" s="331">
        <f>IF(ISBLANK('1)Summary'!E51),"",'1)Summary'!E51)</f>
        <v>0</v>
      </c>
      <c r="D20" s="270"/>
      <c r="E20" s="269"/>
      <c r="F20" s="271"/>
      <c r="G20" s="271"/>
      <c r="H20" s="269"/>
      <c r="I20" s="271"/>
      <c r="J20" s="269"/>
      <c r="K20" s="271"/>
      <c r="L20" s="269"/>
      <c r="M20" s="271"/>
      <c r="N20" s="269"/>
      <c r="O20" s="271"/>
      <c r="P20" s="269"/>
      <c r="Q20" s="271"/>
      <c r="R20" s="275"/>
      <c r="S20" s="276"/>
      <c r="T20" s="275"/>
      <c r="U20" s="276"/>
      <c r="V20" s="275"/>
      <c r="W20" s="276"/>
      <c r="X20" s="275"/>
      <c r="Y20" s="276"/>
      <c r="Z20" s="275"/>
      <c r="AA20" s="276"/>
      <c r="AB20" s="265">
        <f t="shared" si="6"/>
        <v>0</v>
      </c>
      <c r="AC20" s="266" t="str">
        <f t="shared" si="7"/>
        <v>Balanced</v>
      </c>
      <c r="AD20" s="265">
        <f t="shared" si="8"/>
        <v>0</v>
      </c>
    </row>
    <row r="21" spans="1:30">
      <c r="A21" s="315">
        <v>18</v>
      </c>
      <c r="B21" s="331" t="str">
        <f>IF(ISBLANK('1)Summary'!B52),"",'1)Summary'!B52)</f>
        <v/>
      </c>
      <c r="C21" s="331">
        <f>IF(ISBLANK('1)Summary'!E52),"",'1)Summary'!E52)</f>
        <v>0</v>
      </c>
      <c r="D21" s="270"/>
      <c r="E21" s="269"/>
      <c r="F21" s="271"/>
      <c r="G21" s="271"/>
      <c r="H21" s="269"/>
      <c r="I21" s="271"/>
      <c r="J21" s="269"/>
      <c r="K21" s="271"/>
      <c r="L21" s="269"/>
      <c r="M21" s="271"/>
      <c r="N21" s="269"/>
      <c r="O21" s="271"/>
      <c r="P21" s="269"/>
      <c r="Q21" s="271"/>
      <c r="R21" s="275"/>
      <c r="S21" s="276"/>
      <c r="T21" s="275"/>
      <c r="U21" s="276"/>
      <c r="V21" s="275"/>
      <c r="W21" s="276"/>
      <c r="X21" s="275"/>
      <c r="Y21" s="276"/>
      <c r="Z21" s="275"/>
      <c r="AA21" s="276"/>
      <c r="AB21" s="265">
        <f t="shared" si="6"/>
        <v>0</v>
      </c>
      <c r="AC21" s="266" t="str">
        <f t="shared" si="7"/>
        <v>Balanced</v>
      </c>
      <c r="AD21" s="265">
        <f t="shared" si="8"/>
        <v>0</v>
      </c>
    </row>
    <row r="22" spans="1:30">
      <c r="A22" s="315">
        <v>19</v>
      </c>
      <c r="B22" s="331" t="str">
        <f>IF(ISBLANK('1)Summary'!B53),"",'1)Summary'!B53)</f>
        <v/>
      </c>
      <c r="C22" s="331">
        <f>IF(ISBLANK('1)Summary'!E53),"",'1)Summary'!E53)</f>
        <v>0</v>
      </c>
      <c r="D22" s="270"/>
      <c r="E22" s="269"/>
      <c r="F22" s="271"/>
      <c r="G22" s="271"/>
      <c r="H22" s="269"/>
      <c r="I22" s="271"/>
      <c r="J22" s="269"/>
      <c r="K22" s="271"/>
      <c r="L22" s="269"/>
      <c r="M22" s="271"/>
      <c r="N22" s="269"/>
      <c r="O22" s="271"/>
      <c r="P22" s="269"/>
      <c r="Q22" s="271"/>
      <c r="R22" s="275"/>
      <c r="S22" s="276"/>
      <c r="T22" s="275"/>
      <c r="U22" s="276"/>
      <c r="V22" s="275"/>
      <c r="W22" s="276"/>
      <c r="X22" s="275"/>
      <c r="Y22" s="276"/>
      <c r="Z22" s="275"/>
      <c r="AA22" s="276"/>
      <c r="AB22" s="265">
        <f t="shared" si="6"/>
        <v>0</v>
      </c>
      <c r="AC22" s="266" t="str">
        <f t="shared" si="7"/>
        <v>Balanced</v>
      </c>
      <c r="AD22" s="265">
        <f t="shared" si="8"/>
        <v>0</v>
      </c>
    </row>
    <row r="23" spans="1:30">
      <c r="A23" s="315">
        <v>20</v>
      </c>
      <c r="B23" s="331" t="str">
        <f>IF(ISBLANK('1)Summary'!B54),"",'1)Summary'!B54)</f>
        <v/>
      </c>
      <c r="C23" s="331">
        <f>IF(ISBLANK('1)Summary'!E54),"",'1)Summary'!E54)</f>
        <v>0</v>
      </c>
      <c r="D23" s="270"/>
      <c r="E23" s="269"/>
      <c r="F23" s="271"/>
      <c r="G23" s="271"/>
      <c r="H23" s="269"/>
      <c r="I23" s="271"/>
      <c r="J23" s="269"/>
      <c r="K23" s="271"/>
      <c r="L23" s="269"/>
      <c r="M23" s="271"/>
      <c r="N23" s="269"/>
      <c r="O23" s="271"/>
      <c r="P23" s="269"/>
      <c r="Q23" s="271"/>
      <c r="R23" s="275"/>
      <c r="S23" s="276"/>
      <c r="T23" s="275"/>
      <c r="U23" s="276"/>
      <c r="V23" s="275"/>
      <c r="W23" s="276"/>
      <c r="X23" s="275"/>
      <c r="Y23" s="276"/>
      <c r="Z23" s="275"/>
      <c r="AA23" s="276"/>
      <c r="AB23" s="265">
        <f t="shared" si="6"/>
        <v>0</v>
      </c>
      <c r="AC23" s="266" t="str">
        <f t="shared" si="7"/>
        <v>Balanced</v>
      </c>
      <c r="AD23" s="265">
        <f t="shared" si="8"/>
        <v>0</v>
      </c>
    </row>
    <row r="24" spans="1:30">
      <c r="A24" s="315">
        <v>21</v>
      </c>
      <c r="B24" s="331" t="str">
        <f>IF(ISBLANK('1)Summary'!B55),"",'1)Summary'!B55)</f>
        <v/>
      </c>
      <c r="C24" s="331">
        <f>IF(ISBLANK('1)Summary'!E55),"",'1)Summary'!E55)</f>
        <v>0</v>
      </c>
      <c r="D24" s="274"/>
      <c r="E24" s="273"/>
      <c r="F24" s="274"/>
      <c r="G24" s="274"/>
      <c r="H24" s="273"/>
      <c r="I24" s="274"/>
      <c r="J24" s="273"/>
      <c r="K24" s="274"/>
      <c r="L24" s="273"/>
      <c r="M24" s="274"/>
      <c r="N24" s="273"/>
      <c r="O24" s="274"/>
      <c r="P24" s="273"/>
      <c r="Q24" s="274"/>
      <c r="R24" s="277"/>
      <c r="S24" s="278"/>
      <c r="T24" s="277"/>
      <c r="U24" s="278"/>
      <c r="V24" s="277"/>
      <c r="W24" s="278"/>
      <c r="X24" s="277"/>
      <c r="Y24" s="278"/>
      <c r="Z24" s="277"/>
      <c r="AA24" s="278"/>
      <c r="AB24" s="267">
        <f t="shared" si="6"/>
        <v>0</v>
      </c>
      <c r="AC24" s="268" t="str">
        <f t="shared" si="7"/>
        <v>Balanced</v>
      </c>
      <c r="AD24" s="267">
        <f t="shared" si="8"/>
        <v>0</v>
      </c>
    </row>
    <row r="25" spans="1:30" s="365" customFormat="1">
      <c r="A25" s="315">
        <v>22</v>
      </c>
      <c r="B25" s="326" t="s">
        <v>79</v>
      </c>
      <c r="C25" s="332">
        <f>SUM(C17:C24)</f>
        <v>0</v>
      </c>
      <c r="D25" s="332">
        <f>SUM(D16:D24)</f>
        <v>0</v>
      </c>
      <c r="E25" s="333">
        <f t="shared" ref="E25:AA25" si="9">SUM(E16:E24)</f>
        <v>0</v>
      </c>
      <c r="F25" s="334">
        <f t="shared" si="9"/>
        <v>0</v>
      </c>
      <c r="G25" s="334">
        <f t="shared" si="9"/>
        <v>0</v>
      </c>
      <c r="H25" s="333">
        <f t="shared" si="9"/>
        <v>0</v>
      </c>
      <c r="I25" s="334">
        <f t="shared" si="9"/>
        <v>0</v>
      </c>
      <c r="J25" s="333">
        <f t="shared" si="9"/>
        <v>0</v>
      </c>
      <c r="K25" s="334">
        <f t="shared" si="9"/>
        <v>0</v>
      </c>
      <c r="L25" s="333">
        <f t="shared" si="9"/>
        <v>0</v>
      </c>
      <c r="M25" s="334">
        <f t="shared" si="9"/>
        <v>0</v>
      </c>
      <c r="N25" s="333">
        <f t="shared" si="9"/>
        <v>0</v>
      </c>
      <c r="O25" s="334">
        <f t="shared" si="9"/>
        <v>0</v>
      </c>
      <c r="P25" s="333">
        <f t="shared" si="9"/>
        <v>0</v>
      </c>
      <c r="Q25" s="334">
        <f t="shared" si="9"/>
        <v>0</v>
      </c>
      <c r="R25" s="333">
        <f t="shared" si="9"/>
        <v>0</v>
      </c>
      <c r="S25" s="334">
        <f t="shared" si="9"/>
        <v>0</v>
      </c>
      <c r="T25" s="333">
        <f t="shared" si="9"/>
        <v>0</v>
      </c>
      <c r="U25" s="334">
        <f t="shared" si="9"/>
        <v>0</v>
      </c>
      <c r="V25" s="333">
        <f t="shared" si="9"/>
        <v>0</v>
      </c>
      <c r="W25" s="334">
        <f t="shared" si="9"/>
        <v>0</v>
      </c>
      <c r="X25" s="333">
        <f t="shared" si="9"/>
        <v>0</v>
      </c>
      <c r="Y25" s="334">
        <f t="shared" si="9"/>
        <v>0</v>
      </c>
      <c r="Z25" s="333">
        <f t="shared" si="9"/>
        <v>0</v>
      </c>
      <c r="AA25" s="334">
        <f t="shared" si="9"/>
        <v>0</v>
      </c>
      <c r="AB25" s="265"/>
      <c r="AC25" s="266"/>
      <c r="AD25" s="265"/>
    </row>
    <row r="26" spans="1:30" s="365" customFormat="1">
      <c r="A26" s="315"/>
      <c r="B26" s="326"/>
      <c r="C26" s="332"/>
      <c r="D26" s="332"/>
      <c r="E26" s="333"/>
      <c r="F26" s="334"/>
      <c r="G26" s="334"/>
      <c r="H26" s="333"/>
      <c r="I26" s="334"/>
      <c r="J26" s="333"/>
      <c r="K26" s="334"/>
      <c r="L26" s="333"/>
      <c r="M26" s="334"/>
      <c r="N26" s="333"/>
      <c r="O26" s="334"/>
      <c r="P26" s="333"/>
      <c r="Q26" s="334"/>
      <c r="R26" s="333"/>
      <c r="S26" s="334"/>
      <c r="T26" s="333"/>
      <c r="U26" s="334"/>
      <c r="V26" s="333"/>
      <c r="W26" s="334"/>
      <c r="X26" s="333"/>
      <c r="Y26" s="334"/>
      <c r="Z26" s="333"/>
      <c r="AA26" s="334"/>
      <c r="AB26" s="265"/>
      <c r="AC26" s="266"/>
      <c r="AD26" s="265"/>
    </row>
    <row r="27" spans="1:30">
      <c r="A27" s="315">
        <v>23</v>
      </c>
      <c r="B27" s="321"/>
      <c r="C27" s="322"/>
      <c r="D27" s="322"/>
      <c r="E27" s="265"/>
      <c r="F27" s="327"/>
      <c r="G27" s="327"/>
      <c r="H27" s="265"/>
      <c r="I27" s="327"/>
      <c r="J27" s="265"/>
      <c r="K27" s="327"/>
      <c r="L27" s="265"/>
      <c r="M27" s="327"/>
      <c r="N27" s="265"/>
      <c r="O27" s="327"/>
      <c r="P27" s="265"/>
      <c r="Q27" s="327"/>
      <c r="R27" s="265"/>
      <c r="S27" s="327"/>
      <c r="T27" s="265"/>
      <c r="U27" s="327"/>
      <c r="V27" s="265"/>
      <c r="W27" s="327"/>
      <c r="X27" s="265"/>
      <c r="Y27" s="327"/>
      <c r="Z27" s="265"/>
      <c r="AA27" s="327"/>
    </row>
    <row r="28" spans="1:30">
      <c r="A28" s="315">
        <v>24</v>
      </c>
      <c r="B28" s="22" t="s">
        <v>80</v>
      </c>
      <c r="C28" s="322"/>
      <c r="D28" s="322"/>
      <c r="E28" s="265"/>
      <c r="F28" s="327"/>
      <c r="G28" s="327"/>
      <c r="H28" s="265"/>
      <c r="I28" s="327"/>
      <c r="J28" s="265"/>
      <c r="K28" s="327"/>
      <c r="L28" s="265"/>
      <c r="M28" s="327"/>
      <c r="N28" s="265"/>
      <c r="O28" s="327"/>
      <c r="P28" s="265"/>
      <c r="Q28" s="327"/>
      <c r="R28" s="265"/>
      <c r="S28" s="327"/>
      <c r="T28" s="265"/>
      <c r="U28" s="327"/>
      <c r="V28" s="265"/>
      <c r="W28" s="327"/>
      <c r="X28" s="265"/>
      <c r="Y28" s="327"/>
      <c r="Z28" s="265"/>
      <c r="AA28" s="327"/>
    </row>
    <row r="29" spans="1:30">
      <c r="A29" s="315">
        <v>25</v>
      </c>
      <c r="B29" s="23" t="s">
        <v>93</v>
      </c>
      <c r="C29" s="322"/>
      <c r="D29" s="322">
        <f>D13-D25</f>
        <v>0</v>
      </c>
      <c r="E29" s="265">
        <f t="shared" ref="E29:AA29" si="10">E13-E25</f>
        <v>0</v>
      </c>
      <c r="F29" s="327">
        <f t="shared" si="10"/>
        <v>0</v>
      </c>
      <c r="G29" s="327">
        <f t="shared" si="10"/>
        <v>0</v>
      </c>
      <c r="H29" s="265">
        <f t="shared" si="10"/>
        <v>0</v>
      </c>
      <c r="I29" s="327">
        <f t="shared" si="10"/>
        <v>0</v>
      </c>
      <c r="J29" s="265">
        <f t="shared" si="10"/>
        <v>0</v>
      </c>
      <c r="K29" s="327">
        <f t="shared" si="10"/>
        <v>0</v>
      </c>
      <c r="L29" s="265">
        <f t="shared" si="10"/>
        <v>0</v>
      </c>
      <c r="M29" s="327">
        <f t="shared" si="10"/>
        <v>0</v>
      </c>
      <c r="N29" s="265">
        <f t="shared" si="10"/>
        <v>0</v>
      </c>
      <c r="O29" s="327">
        <f t="shared" si="10"/>
        <v>0</v>
      </c>
      <c r="P29" s="265">
        <f t="shared" si="10"/>
        <v>0</v>
      </c>
      <c r="Q29" s="327">
        <f t="shared" si="10"/>
        <v>0</v>
      </c>
      <c r="R29" s="265">
        <f t="shared" si="10"/>
        <v>0</v>
      </c>
      <c r="S29" s="327">
        <f t="shared" si="10"/>
        <v>0</v>
      </c>
      <c r="T29" s="265">
        <f t="shared" si="10"/>
        <v>0</v>
      </c>
      <c r="U29" s="327">
        <f t="shared" si="10"/>
        <v>0</v>
      </c>
      <c r="V29" s="265">
        <f t="shared" si="10"/>
        <v>0</v>
      </c>
      <c r="W29" s="327">
        <f t="shared" si="10"/>
        <v>0</v>
      </c>
      <c r="X29" s="265">
        <f t="shared" si="10"/>
        <v>0</v>
      </c>
      <c r="Y29" s="327">
        <f t="shared" si="10"/>
        <v>0</v>
      </c>
      <c r="Z29" s="265">
        <f t="shared" si="10"/>
        <v>0</v>
      </c>
      <c r="AA29" s="327">
        <f t="shared" si="10"/>
        <v>0</v>
      </c>
    </row>
    <row r="30" spans="1:30" ht="13.5" thickBot="1">
      <c r="A30" s="315">
        <v>26</v>
      </c>
      <c r="B30" s="28" t="s">
        <v>91</v>
      </c>
      <c r="C30" s="335">
        <f>SUM(D30:AA30)</f>
        <v>0</v>
      </c>
      <c r="D30" s="335">
        <f>MAX(0,D29)</f>
        <v>0</v>
      </c>
      <c r="E30" s="336">
        <f t="shared" ref="E30:AA30" si="11">MAX(0,E29)</f>
        <v>0</v>
      </c>
      <c r="F30" s="337">
        <f t="shared" si="11"/>
        <v>0</v>
      </c>
      <c r="G30" s="337">
        <f t="shared" si="11"/>
        <v>0</v>
      </c>
      <c r="H30" s="336">
        <f t="shared" si="11"/>
        <v>0</v>
      </c>
      <c r="I30" s="337">
        <f t="shared" si="11"/>
        <v>0</v>
      </c>
      <c r="J30" s="336">
        <f t="shared" si="11"/>
        <v>0</v>
      </c>
      <c r="K30" s="337">
        <f t="shared" si="11"/>
        <v>0</v>
      </c>
      <c r="L30" s="336">
        <f t="shared" si="11"/>
        <v>0</v>
      </c>
      <c r="M30" s="337">
        <f t="shared" si="11"/>
        <v>0</v>
      </c>
      <c r="N30" s="336">
        <f t="shared" si="11"/>
        <v>0</v>
      </c>
      <c r="O30" s="337">
        <f t="shared" si="11"/>
        <v>0</v>
      </c>
      <c r="P30" s="336">
        <f t="shared" si="11"/>
        <v>0</v>
      </c>
      <c r="Q30" s="337">
        <f t="shared" si="11"/>
        <v>0</v>
      </c>
      <c r="R30" s="336">
        <f t="shared" si="11"/>
        <v>0</v>
      </c>
      <c r="S30" s="337">
        <f t="shared" si="11"/>
        <v>0</v>
      </c>
      <c r="T30" s="336">
        <f t="shared" si="11"/>
        <v>0</v>
      </c>
      <c r="U30" s="337">
        <f t="shared" si="11"/>
        <v>0</v>
      </c>
      <c r="V30" s="336">
        <f t="shared" si="11"/>
        <v>0</v>
      </c>
      <c r="W30" s="337">
        <f t="shared" si="11"/>
        <v>0</v>
      </c>
      <c r="X30" s="336">
        <f t="shared" si="11"/>
        <v>0</v>
      </c>
      <c r="Y30" s="337">
        <f t="shared" si="11"/>
        <v>0</v>
      </c>
      <c r="Z30" s="336">
        <f t="shared" si="11"/>
        <v>0</v>
      </c>
      <c r="AA30" s="337">
        <f t="shared" si="11"/>
        <v>0</v>
      </c>
    </row>
    <row r="31" spans="1:30">
      <c r="A31" s="315">
        <v>27</v>
      </c>
      <c r="B31" s="338" t="s">
        <v>81</v>
      </c>
      <c r="C31" s="339"/>
      <c r="D31" s="339">
        <f t="shared" ref="D31:AA31" si="12">D25+D30</f>
        <v>0</v>
      </c>
      <c r="E31" s="340">
        <f t="shared" si="12"/>
        <v>0</v>
      </c>
      <c r="F31" s="341">
        <f t="shared" si="12"/>
        <v>0</v>
      </c>
      <c r="G31" s="341">
        <f t="shared" si="12"/>
        <v>0</v>
      </c>
      <c r="H31" s="340">
        <f t="shared" si="12"/>
        <v>0</v>
      </c>
      <c r="I31" s="341">
        <f t="shared" si="12"/>
        <v>0</v>
      </c>
      <c r="J31" s="340">
        <f t="shared" si="12"/>
        <v>0</v>
      </c>
      <c r="K31" s="341">
        <f t="shared" si="12"/>
        <v>0</v>
      </c>
      <c r="L31" s="340">
        <f t="shared" si="12"/>
        <v>0</v>
      </c>
      <c r="M31" s="341">
        <f t="shared" si="12"/>
        <v>0</v>
      </c>
      <c r="N31" s="340">
        <f t="shared" si="12"/>
        <v>0</v>
      </c>
      <c r="O31" s="341">
        <f t="shared" si="12"/>
        <v>0</v>
      </c>
      <c r="P31" s="340">
        <f t="shared" si="12"/>
        <v>0</v>
      </c>
      <c r="Q31" s="341">
        <f t="shared" si="12"/>
        <v>0</v>
      </c>
      <c r="R31" s="340">
        <f t="shared" si="12"/>
        <v>0</v>
      </c>
      <c r="S31" s="341">
        <f t="shared" si="12"/>
        <v>0</v>
      </c>
      <c r="T31" s="340">
        <f t="shared" si="12"/>
        <v>0</v>
      </c>
      <c r="U31" s="341">
        <f t="shared" si="12"/>
        <v>0</v>
      </c>
      <c r="V31" s="340">
        <f t="shared" si="12"/>
        <v>0</v>
      </c>
      <c r="W31" s="341">
        <f t="shared" si="12"/>
        <v>0</v>
      </c>
      <c r="X31" s="340">
        <f t="shared" si="12"/>
        <v>0</v>
      </c>
      <c r="Y31" s="341">
        <f t="shared" si="12"/>
        <v>0</v>
      </c>
      <c r="Z31" s="340">
        <f t="shared" si="12"/>
        <v>0</v>
      </c>
      <c r="AA31" s="341">
        <f t="shared" si="12"/>
        <v>0</v>
      </c>
    </row>
    <row r="32" spans="1:30">
      <c r="A32" s="315">
        <v>28</v>
      </c>
      <c r="C32" s="322"/>
      <c r="D32" s="343"/>
      <c r="E32" s="265"/>
      <c r="F32" s="327"/>
      <c r="G32" s="327"/>
      <c r="H32" s="265"/>
      <c r="I32" s="327"/>
      <c r="J32" s="265"/>
      <c r="K32" s="327"/>
      <c r="L32" s="265"/>
      <c r="M32" s="327"/>
      <c r="N32" s="265"/>
      <c r="O32" s="327"/>
      <c r="P32" s="265"/>
      <c r="Q32" s="327"/>
      <c r="R32" s="265"/>
      <c r="S32" s="327"/>
      <c r="T32" s="265"/>
      <c r="U32" s="327"/>
      <c r="V32" s="265"/>
      <c r="W32" s="327"/>
      <c r="X32" s="265"/>
      <c r="Y32" s="327"/>
      <c r="Z32" s="265"/>
      <c r="AA32" s="327"/>
    </row>
    <row r="33" spans="1:28">
      <c r="A33" s="315">
        <v>29</v>
      </c>
      <c r="B33" s="24" t="s">
        <v>82</v>
      </c>
      <c r="C33" s="322"/>
      <c r="D33" s="322">
        <f>MAX(0,-D29)</f>
        <v>0</v>
      </c>
      <c r="E33" s="265">
        <f>MAX(0,-E29)</f>
        <v>0</v>
      </c>
      <c r="F33" s="327">
        <f t="shared" ref="F33:AA33" si="13">MAX(0,-F29)</f>
        <v>0</v>
      </c>
      <c r="G33" s="327">
        <f t="shared" si="13"/>
        <v>0</v>
      </c>
      <c r="H33" s="265">
        <f t="shared" si="13"/>
        <v>0</v>
      </c>
      <c r="I33" s="327">
        <f t="shared" si="13"/>
        <v>0</v>
      </c>
      <c r="J33" s="265">
        <f t="shared" si="13"/>
        <v>0</v>
      </c>
      <c r="K33" s="327">
        <f t="shared" si="13"/>
        <v>0</v>
      </c>
      <c r="L33" s="265">
        <f t="shared" si="13"/>
        <v>0</v>
      </c>
      <c r="M33" s="327">
        <f t="shared" si="13"/>
        <v>0</v>
      </c>
      <c r="N33" s="265">
        <f t="shared" si="13"/>
        <v>0</v>
      </c>
      <c r="O33" s="327">
        <f t="shared" si="13"/>
        <v>0</v>
      </c>
      <c r="P33" s="265">
        <f t="shared" si="13"/>
        <v>0</v>
      </c>
      <c r="Q33" s="327">
        <f t="shared" si="13"/>
        <v>0</v>
      </c>
      <c r="R33" s="265">
        <f t="shared" si="13"/>
        <v>0</v>
      </c>
      <c r="S33" s="327">
        <f t="shared" si="13"/>
        <v>0</v>
      </c>
      <c r="T33" s="265">
        <f t="shared" si="13"/>
        <v>0</v>
      </c>
      <c r="U33" s="327">
        <f t="shared" si="13"/>
        <v>0</v>
      </c>
      <c r="V33" s="265">
        <f t="shared" si="13"/>
        <v>0</v>
      </c>
      <c r="W33" s="327">
        <f t="shared" si="13"/>
        <v>0</v>
      </c>
      <c r="X33" s="265">
        <f t="shared" si="13"/>
        <v>0</v>
      </c>
      <c r="Y33" s="327">
        <f t="shared" si="13"/>
        <v>0</v>
      </c>
      <c r="Z33" s="265">
        <f t="shared" si="13"/>
        <v>0</v>
      </c>
      <c r="AA33" s="327">
        <f t="shared" si="13"/>
        <v>0</v>
      </c>
    </row>
    <row r="34" spans="1:28" ht="13.5" thickBot="1">
      <c r="A34" s="315">
        <v>30</v>
      </c>
      <c r="B34" s="344" t="s">
        <v>94</v>
      </c>
      <c r="C34" s="345"/>
      <c r="D34" s="346"/>
      <c r="E34" s="347">
        <f>IF(D41&gt;0,MIN(E33,D41),0)</f>
        <v>0</v>
      </c>
      <c r="F34" s="348">
        <f t="shared" ref="F34:AA34" si="14">IF(E41&gt;0,MIN(F33,E41),0)</f>
        <v>0</v>
      </c>
      <c r="G34" s="348">
        <f t="shared" si="14"/>
        <v>0</v>
      </c>
      <c r="H34" s="347">
        <f t="shared" si="14"/>
        <v>0</v>
      </c>
      <c r="I34" s="348">
        <f t="shared" si="14"/>
        <v>0</v>
      </c>
      <c r="J34" s="349">
        <f t="shared" si="14"/>
        <v>0</v>
      </c>
      <c r="K34" s="348">
        <f t="shared" si="14"/>
        <v>0</v>
      </c>
      <c r="L34" s="347">
        <f t="shared" si="14"/>
        <v>0</v>
      </c>
      <c r="M34" s="348">
        <f t="shared" si="14"/>
        <v>0</v>
      </c>
      <c r="N34" s="347">
        <f t="shared" si="14"/>
        <v>0</v>
      </c>
      <c r="O34" s="348">
        <f t="shared" si="14"/>
        <v>0</v>
      </c>
      <c r="P34" s="347">
        <f t="shared" si="14"/>
        <v>0</v>
      </c>
      <c r="Q34" s="348">
        <f t="shared" si="14"/>
        <v>0</v>
      </c>
      <c r="R34" s="347">
        <f t="shared" si="14"/>
        <v>0</v>
      </c>
      <c r="S34" s="348">
        <f t="shared" si="14"/>
        <v>0</v>
      </c>
      <c r="T34" s="347">
        <f t="shared" si="14"/>
        <v>0</v>
      </c>
      <c r="U34" s="348">
        <f t="shared" si="14"/>
        <v>0</v>
      </c>
      <c r="V34" s="347">
        <f t="shared" si="14"/>
        <v>0</v>
      </c>
      <c r="W34" s="348">
        <f t="shared" si="14"/>
        <v>0</v>
      </c>
      <c r="X34" s="347">
        <f t="shared" si="14"/>
        <v>0</v>
      </c>
      <c r="Y34" s="348">
        <f t="shared" si="14"/>
        <v>0</v>
      </c>
      <c r="Z34" s="347">
        <f t="shared" si="14"/>
        <v>0</v>
      </c>
      <c r="AA34" s="348">
        <f t="shared" si="14"/>
        <v>0</v>
      </c>
    </row>
    <row r="35" spans="1:28">
      <c r="A35" s="315">
        <v>31</v>
      </c>
      <c r="B35" s="350" t="s">
        <v>96</v>
      </c>
      <c r="C35" s="322"/>
      <c r="D35" s="339">
        <f t="shared" ref="D35:AA35" si="15">D34+D13</f>
        <v>0</v>
      </c>
      <c r="E35" s="340">
        <f t="shared" si="15"/>
        <v>0</v>
      </c>
      <c r="F35" s="341">
        <f t="shared" si="15"/>
        <v>0</v>
      </c>
      <c r="G35" s="341">
        <f t="shared" si="15"/>
        <v>0</v>
      </c>
      <c r="H35" s="340">
        <f t="shared" si="15"/>
        <v>0</v>
      </c>
      <c r="I35" s="341">
        <f t="shared" si="15"/>
        <v>0</v>
      </c>
      <c r="J35" s="340">
        <f t="shared" si="15"/>
        <v>0</v>
      </c>
      <c r="K35" s="341">
        <f t="shared" si="15"/>
        <v>0</v>
      </c>
      <c r="L35" s="340">
        <f t="shared" si="15"/>
        <v>0</v>
      </c>
      <c r="M35" s="341">
        <f t="shared" si="15"/>
        <v>0</v>
      </c>
      <c r="N35" s="340">
        <f t="shared" si="15"/>
        <v>0</v>
      </c>
      <c r="O35" s="341">
        <f t="shared" si="15"/>
        <v>0</v>
      </c>
      <c r="P35" s="340">
        <f t="shared" si="15"/>
        <v>0</v>
      </c>
      <c r="Q35" s="341">
        <f t="shared" si="15"/>
        <v>0</v>
      </c>
      <c r="R35" s="340">
        <f t="shared" si="15"/>
        <v>0</v>
      </c>
      <c r="S35" s="341">
        <f t="shared" si="15"/>
        <v>0</v>
      </c>
      <c r="T35" s="340">
        <f t="shared" si="15"/>
        <v>0</v>
      </c>
      <c r="U35" s="341">
        <f t="shared" si="15"/>
        <v>0</v>
      </c>
      <c r="V35" s="340">
        <f t="shared" si="15"/>
        <v>0</v>
      </c>
      <c r="W35" s="341">
        <f t="shared" si="15"/>
        <v>0</v>
      </c>
      <c r="X35" s="340">
        <f t="shared" si="15"/>
        <v>0</v>
      </c>
      <c r="Y35" s="341">
        <f t="shared" si="15"/>
        <v>0</v>
      </c>
      <c r="Z35" s="340">
        <f t="shared" si="15"/>
        <v>0</v>
      </c>
      <c r="AA35" s="341">
        <f t="shared" si="15"/>
        <v>0</v>
      </c>
    </row>
    <row r="36" spans="1:28">
      <c r="A36" s="315">
        <v>32</v>
      </c>
      <c r="B36" s="342" t="s">
        <v>83</v>
      </c>
      <c r="C36" s="322"/>
      <c r="D36" s="351">
        <f>D31-D35</f>
        <v>0</v>
      </c>
      <c r="E36" s="352">
        <f>E31-E35</f>
        <v>0</v>
      </c>
      <c r="F36" s="351">
        <f t="shared" ref="F36:AA36" si="16">F31-F35</f>
        <v>0</v>
      </c>
      <c r="G36" s="351">
        <f t="shared" si="16"/>
        <v>0</v>
      </c>
      <c r="H36" s="352">
        <f t="shared" si="16"/>
        <v>0</v>
      </c>
      <c r="I36" s="351">
        <f t="shared" si="16"/>
        <v>0</v>
      </c>
      <c r="J36" s="352">
        <f t="shared" si="16"/>
        <v>0</v>
      </c>
      <c r="K36" s="351">
        <f t="shared" si="16"/>
        <v>0</v>
      </c>
      <c r="L36" s="352">
        <f t="shared" si="16"/>
        <v>0</v>
      </c>
      <c r="M36" s="351">
        <f t="shared" si="16"/>
        <v>0</v>
      </c>
      <c r="N36" s="352">
        <f t="shared" si="16"/>
        <v>0</v>
      </c>
      <c r="O36" s="351">
        <f t="shared" si="16"/>
        <v>0</v>
      </c>
      <c r="P36" s="352">
        <f t="shared" si="16"/>
        <v>0</v>
      </c>
      <c r="Q36" s="351">
        <f t="shared" si="16"/>
        <v>0</v>
      </c>
      <c r="R36" s="352">
        <f t="shared" si="16"/>
        <v>0</v>
      </c>
      <c r="S36" s="351">
        <f t="shared" si="16"/>
        <v>0</v>
      </c>
      <c r="T36" s="352">
        <f t="shared" si="16"/>
        <v>0</v>
      </c>
      <c r="U36" s="351">
        <f t="shared" si="16"/>
        <v>0</v>
      </c>
      <c r="V36" s="352">
        <f t="shared" si="16"/>
        <v>0</v>
      </c>
      <c r="W36" s="351">
        <f t="shared" si="16"/>
        <v>0</v>
      </c>
      <c r="X36" s="352">
        <f t="shared" si="16"/>
        <v>0</v>
      </c>
      <c r="Y36" s="351">
        <f t="shared" si="16"/>
        <v>0</v>
      </c>
      <c r="Z36" s="352">
        <f t="shared" si="16"/>
        <v>0</v>
      </c>
      <c r="AA36" s="351">
        <f t="shared" si="16"/>
        <v>0</v>
      </c>
    </row>
    <row r="37" spans="1:28">
      <c r="A37" s="315">
        <v>33</v>
      </c>
      <c r="B37" s="353" t="s">
        <v>95</v>
      </c>
      <c r="C37" s="322"/>
      <c r="D37" s="322"/>
      <c r="E37" s="265"/>
      <c r="F37" s="327"/>
      <c r="G37" s="327"/>
      <c r="H37" s="265"/>
      <c r="I37" s="327"/>
      <c r="J37" s="265"/>
      <c r="K37" s="327"/>
      <c r="L37" s="265"/>
      <c r="M37" s="327"/>
      <c r="N37" s="265"/>
      <c r="O37" s="327"/>
      <c r="P37" s="265"/>
      <c r="Q37" s="327"/>
      <c r="R37" s="265"/>
      <c r="S37" s="327"/>
      <c r="T37" s="265"/>
      <c r="U37" s="327"/>
      <c r="V37" s="265"/>
      <c r="W37" s="327"/>
      <c r="X37" s="265"/>
      <c r="Y37" s="327"/>
      <c r="Z37" s="265"/>
      <c r="AA37" s="327"/>
    </row>
    <row r="38" spans="1:28">
      <c r="A38" s="315">
        <v>34</v>
      </c>
      <c r="B38" s="321" t="s">
        <v>92</v>
      </c>
      <c r="C38" s="322"/>
      <c r="D38" s="354">
        <f>D30</f>
        <v>0</v>
      </c>
      <c r="E38" s="355">
        <f>E30</f>
        <v>0</v>
      </c>
      <c r="F38" s="354">
        <f t="shared" ref="F38:AA38" si="17">F30</f>
        <v>0</v>
      </c>
      <c r="G38" s="354">
        <f t="shared" si="17"/>
        <v>0</v>
      </c>
      <c r="H38" s="355">
        <f t="shared" si="17"/>
        <v>0</v>
      </c>
      <c r="I38" s="354">
        <f t="shared" si="17"/>
        <v>0</v>
      </c>
      <c r="J38" s="355">
        <f t="shared" si="17"/>
        <v>0</v>
      </c>
      <c r="K38" s="354">
        <f t="shared" si="17"/>
        <v>0</v>
      </c>
      <c r="L38" s="355">
        <f t="shared" si="17"/>
        <v>0</v>
      </c>
      <c r="M38" s="354">
        <f t="shared" si="17"/>
        <v>0</v>
      </c>
      <c r="N38" s="355">
        <f t="shared" si="17"/>
        <v>0</v>
      </c>
      <c r="O38" s="354">
        <f t="shared" si="17"/>
        <v>0</v>
      </c>
      <c r="P38" s="355">
        <f t="shared" si="17"/>
        <v>0</v>
      </c>
      <c r="Q38" s="354">
        <f t="shared" si="17"/>
        <v>0</v>
      </c>
      <c r="R38" s="355">
        <f t="shared" si="17"/>
        <v>0</v>
      </c>
      <c r="S38" s="354">
        <f t="shared" si="17"/>
        <v>0</v>
      </c>
      <c r="T38" s="355">
        <f t="shared" si="17"/>
        <v>0</v>
      </c>
      <c r="U38" s="354">
        <f t="shared" si="17"/>
        <v>0</v>
      </c>
      <c r="V38" s="355">
        <f t="shared" si="17"/>
        <v>0</v>
      </c>
      <c r="W38" s="354">
        <f t="shared" si="17"/>
        <v>0</v>
      </c>
      <c r="X38" s="355">
        <f t="shared" si="17"/>
        <v>0</v>
      </c>
      <c r="Y38" s="354">
        <f t="shared" si="17"/>
        <v>0</v>
      </c>
      <c r="Z38" s="355">
        <f t="shared" si="17"/>
        <v>0</v>
      </c>
      <c r="AA38" s="354">
        <f t="shared" si="17"/>
        <v>0</v>
      </c>
    </row>
    <row r="39" spans="1:28">
      <c r="A39" s="315">
        <v>35</v>
      </c>
      <c r="B39" s="321" t="s">
        <v>84</v>
      </c>
      <c r="C39" s="322"/>
      <c r="D39" s="356"/>
      <c r="E39" s="357">
        <f>-E34</f>
        <v>0</v>
      </c>
      <c r="F39" s="327">
        <f t="shared" ref="F39:AA39" si="18">-F34</f>
        <v>0</v>
      </c>
      <c r="G39" s="327">
        <f t="shared" si="18"/>
        <v>0</v>
      </c>
      <c r="H39" s="357">
        <f t="shared" si="18"/>
        <v>0</v>
      </c>
      <c r="I39" s="327">
        <f t="shared" si="18"/>
        <v>0</v>
      </c>
      <c r="J39" s="357">
        <f t="shared" si="18"/>
        <v>0</v>
      </c>
      <c r="K39" s="327">
        <f t="shared" si="18"/>
        <v>0</v>
      </c>
      <c r="L39" s="357">
        <f t="shared" si="18"/>
        <v>0</v>
      </c>
      <c r="M39" s="327">
        <f t="shared" si="18"/>
        <v>0</v>
      </c>
      <c r="N39" s="357">
        <f t="shared" si="18"/>
        <v>0</v>
      </c>
      <c r="O39" s="327">
        <f t="shared" si="18"/>
        <v>0</v>
      </c>
      <c r="P39" s="357">
        <f t="shared" si="18"/>
        <v>0</v>
      </c>
      <c r="Q39" s="327">
        <f t="shared" si="18"/>
        <v>0</v>
      </c>
      <c r="R39" s="357">
        <f t="shared" si="18"/>
        <v>0</v>
      </c>
      <c r="S39" s="327">
        <f t="shared" si="18"/>
        <v>0</v>
      </c>
      <c r="T39" s="357">
        <f t="shared" si="18"/>
        <v>0</v>
      </c>
      <c r="U39" s="327">
        <f t="shared" si="18"/>
        <v>0</v>
      </c>
      <c r="V39" s="357">
        <f t="shared" si="18"/>
        <v>0</v>
      </c>
      <c r="W39" s="327">
        <f t="shared" si="18"/>
        <v>0</v>
      </c>
      <c r="X39" s="357">
        <f t="shared" si="18"/>
        <v>0</v>
      </c>
      <c r="Y39" s="327">
        <f t="shared" si="18"/>
        <v>0</v>
      </c>
      <c r="Z39" s="357">
        <f t="shared" si="18"/>
        <v>0</v>
      </c>
      <c r="AA39" s="327">
        <f t="shared" si="18"/>
        <v>0</v>
      </c>
      <c r="AB39" s="358" t="s">
        <v>58</v>
      </c>
    </row>
    <row r="40" spans="1:28">
      <c r="A40" s="315">
        <v>36</v>
      </c>
      <c r="B40" s="359" t="s">
        <v>210</v>
      </c>
      <c r="C40" s="263">
        <v>7.0000000000000007E-2</v>
      </c>
      <c r="D40" s="356"/>
      <c r="E40" s="357">
        <f>$C$40/12*D41</f>
        <v>0</v>
      </c>
      <c r="F40" s="327">
        <f t="shared" ref="F40:AA40" si="19">$C$40/12*E41</f>
        <v>0</v>
      </c>
      <c r="G40" s="327">
        <f t="shared" si="19"/>
        <v>0</v>
      </c>
      <c r="H40" s="357">
        <f t="shared" si="19"/>
        <v>0</v>
      </c>
      <c r="I40" s="327">
        <f t="shared" si="19"/>
        <v>0</v>
      </c>
      <c r="J40" s="357">
        <f t="shared" si="19"/>
        <v>0</v>
      </c>
      <c r="K40" s="327">
        <f t="shared" si="19"/>
        <v>0</v>
      </c>
      <c r="L40" s="357">
        <f t="shared" si="19"/>
        <v>0</v>
      </c>
      <c r="M40" s="327">
        <f t="shared" si="19"/>
        <v>0</v>
      </c>
      <c r="N40" s="357">
        <f t="shared" si="19"/>
        <v>0</v>
      </c>
      <c r="O40" s="327">
        <f t="shared" si="19"/>
        <v>0</v>
      </c>
      <c r="P40" s="357">
        <f t="shared" si="19"/>
        <v>0</v>
      </c>
      <c r="Q40" s="327">
        <f t="shared" si="19"/>
        <v>0</v>
      </c>
      <c r="R40" s="357">
        <f t="shared" si="19"/>
        <v>0</v>
      </c>
      <c r="S40" s="327">
        <f t="shared" si="19"/>
        <v>0</v>
      </c>
      <c r="T40" s="357">
        <f t="shared" si="19"/>
        <v>0</v>
      </c>
      <c r="U40" s="327">
        <f t="shared" si="19"/>
        <v>0</v>
      </c>
      <c r="V40" s="357">
        <f t="shared" si="19"/>
        <v>0</v>
      </c>
      <c r="W40" s="327">
        <f t="shared" si="19"/>
        <v>0</v>
      </c>
      <c r="X40" s="357">
        <f t="shared" si="19"/>
        <v>0</v>
      </c>
      <c r="Y40" s="327">
        <f t="shared" si="19"/>
        <v>0</v>
      </c>
      <c r="Z40" s="357">
        <f t="shared" si="19"/>
        <v>0</v>
      </c>
      <c r="AA40" s="327">
        <f t="shared" si="19"/>
        <v>0</v>
      </c>
      <c r="AB40" s="360">
        <f>SUM(D40:AA40)</f>
        <v>0</v>
      </c>
    </row>
    <row r="41" spans="1:28">
      <c r="A41" s="315">
        <v>37</v>
      </c>
      <c r="B41" s="359" t="s">
        <v>211</v>
      </c>
      <c r="C41" s="351">
        <f>MAX(D41:AA41)</f>
        <v>0</v>
      </c>
      <c r="D41" s="361">
        <f>D38</f>
        <v>0</v>
      </c>
      <c r="E41" s="267">
        <f>D41+E38+E39+E40</f>
        <v>0</v>
      </c>
      <c r="F41" s="361">
        <f t="shared" ref="F41:AA41" si="20">E41+F38+F39+F40</f>
        <v>0</v>
      </c>
      <c r="G41" s="361">
        <f t="shared" si="20"/>
        <v>0</v>
      </c>
      <c r="H41" s="267">
        <f t="shared" si="20"/>
        <v>0</v>
      </c>
      <c r="I41" s="361">
        <f t="shared" si="20"/>
        <v>0</v>
      </c>
      <c r="J41" s="267">
        <f t="shared" si="20"/>
        <v>0</v>
      </c>
      <c r="K41" s="361">
        <f t="shared" si="20"/>
        <v>0</v>
      </c>
      <c r="L41" s="267">
        <f t="shared" si="20"/>
        <v>0</v>
      </c>
      <c r="M41" s="361">
        <f t="shared" si="20"/>
        <v>0</v>
      </c>
      <c r="N41" s="267">
        <f t="shared" si="20"/>
        <v>0</v>
      </c>
      <c r="O41" s="361">
        <f t="shared" si="20"/>
        <v>0</v>
      </c>
      <c r="P41" s="267">
        <f t="shared" si="20"/>
        <v>0</v>
      </c>
      <c r="Q41" s="361">
        <f t="shared" si="20"/>
        <v>0</v>
      </c>
      <c r="R41" s="267">
        <f t="shared" si="20"/>
        <v>0</v>
      </c>
      <c r="S41" s="361">
        <f t="shared" si="20"/>
        <v>0</v>
      </c>
      <c r="T41" s="267">
        <f t="shared" si="20"/>
        <v>0</v>
      </c>
      <c r="U41" s="361">
        <f t="shared" si="20"/>
        <v>0</v>
      </c>
      <c r="V41" s="267">
        <f t="shared" si="20"/>
        <v>0</v>
      </c>
      <c r="W41" s="361">
        <f t="shared" si="20"/>
        <v>0</v>
      </c>
      <c r="X41" s="267">
        <f t="shared" si="20"/>
        <v>0</v>
      </c>
      <c r="Y41" s="361">
        <f t="shared" si="20"/>
        <v>0</v>
      </c>
      <c r="Z41" s="267">
        <f t="shared" si="20"/>
        <v>0</v>
      </c>
      <c r="AA41" s="361">
        <f t="shared" si="20"/>
        <v>0</v>
      </c>
    </row>
    <row r="42" spans="1:28">
      <c r="A42" s="315"/>
      <c r="B42" s="359"/>
      <c r="C42" s="322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</row>
    <row r="43" spans="1:28">
      <c r="A43" s="315"/>
      <c r="C43" s="322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</row>
    <row r="44" spans="1:28">
      <c r="A44" s="315"/>
      <c r="B44" s="359"/>
      <c r="C44" s="322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</row>
    <row r="45" spans="1:28">
      <c r="A45" s="315"/>
      <c r="C45" s="322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</row>
    <row r="46" spans="1:28">
      <c r="A46" s="315"/>
      <c r="C46" s="322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</row>
    <row r="47" spans="1:28">
      <c r="A47" s="315"/>
      <c r="C47" s="322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</row>
    <row r="48" spans="1:28">
      <c r="A48" s="315"/>
      <c r="C48" s="322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</row>
    <row r="49" spans="1:27">
      <c r="A49" s="315"/>
      <c r="C49" s="322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</row>
    <row r="50" spans="1:27">
      <c r="A50" s="315"/>
      <c r="C50" s="322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5"/>
      <c r="V50" s="265"/>
      <c r="W50" s="265"/>
      <c r="X50" s="265"/>
      <c r="Y50" s="265"/>
      <c r="Z50" s="265"/>
      <c r="AA50" s="265"/>
    </row>
    <row r="51" spans="1:27">
      <c r="A51" s="315"/>
      <c r="C51" s="322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65"/>
      <c r="T51" s="265"/>
      <c r="U51" s="265"/>
      <c r="V51" s="265"/>
      <c r="W51" s="265"/>
      <c r="X51" s="265"/>
      <c r="Y51" s="265"/>
      <c r="Z51" s="265"/>
      <c r="AA51" s="265"/>
    </row>
    <row r="52" spans="1:27">
      <c r="A52" s="315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265"/>
      <c r="X52" s="265"/>
      <c r="Y52" s="265"/>
      <c r="Z52" s="265"/>
      <c r="AA52" s="265"/>
    </row>
    <row r="53" spans="1:27">
      <c r="A53" s="315"/>
      <c r="C53" s="265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265"/>
      <c r="V53" s="265"/>
      <c r="W53" s="265"/>
      <c r="X53" s="265"/>
      <c r="Y53" s="265"/>
      <c r="Z53" s="265"/>
      <c r="AA53" s="265"/>
    </row>
    <row r="54" spans="1:27">
      <c r="A54" s="315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</row>
    <row r="55" spans="1:27">
      <c r="A55" s="315"/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</row>
    <row r="56" spans="1:27"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265"/>
      <c r="U56" s="265"/>
      <c r="V56" s="265"/>
      <c r="W56" s="265"/>
      <c r="X56" s="265"/>
      <c r="Y56" s="265"/>
      <c r="Z56" s="265"/>
      <c r="AA56" s="265"/>
    </row>
    <row r="57" spans="1:27">
      <c r="C57" s="265"/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265"/>
      <c r="U57" s="265"/>
      <c r="V57" s="265"/>
      <c r="W57" s="265"/>
      <c r="X57" s="265"/>
      <c r="Y57" s="265"/>
      <c r="Z57" s="265"/>
      <c r="AA57" s="265"/>
    </row>
    <row r="58" spans="1:27">
      <c r="C58" s="265"/>
      <c r="D58" s="265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65"/>
    </row>
    <row r="59" spans="1:27">
      <c r="C59" s="265"/>
      <c r="D59" s="265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65"/>
      <c r="T59" s="265"/>
      <c r="U59" s="265"/>
      <c r="V59" s="265"/>
      <c r="W59" s="265"/>
      <c r="X59" s="265"/>
      <c r="Y59" s="265"/>
      <c r="Z59" s="265"/>
      <c r="AA59" s="265"/>
    </row>
    <row r="60" spans="1:27"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</row>
    <row r="61" spans="1:27"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265"/>
      <c r="Y61" s="265"/>
      <c r="Z61" s="265"/>
      <c r="AA61" s="265"/>
    </row>
    <row r="62" spans="1:27"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5"/>
      <c r="P62" s="265"/>
      <c r="Q62" s="265"/>
      <c r="R62" s="265"/>
      <c r="S62" s="265"/>
      <c r="T62" s="265"/>
      <c r="U62" s="265"/>
      <c r="V62" s="265"/>
      <c r="W62" s="265"/>
      <c r="X62" s="265"/>
      <c r="Y62" s="265"/>
      <c r="Z62" s="265"/>
      <c r="AA62" s="265"/>
    </row>
    <row r="63" spans="1:27"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65"/>
      <c r="P63" s="265"/>
      <c r="Q63" s="265"/>
      <c r="R63" s="265"/>
      <c r="S63" s="265"/>
      <c r="T63" s="265"/>
      <c r="U63" s="265"/>
      <c r="V63" s="265"/>
      <c r="W63" s="265"/>
      <c r="X63" s="265"/>
      <c r="Y63" s="265"/>
      <c r="Z63" s="265"/>
      <c r="AA63" s="265"/>
    </row>
    <row r="64" spans="1:27"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5"/>
      <c r="P64" s="265"/>
      <c r="Q64" s="265"/>
      <c r="R64" s="265"/>
      <c r="S64" s="265"/>
      <c r="T64" s="265"/>
      <c r="U64" s="265"/>
      <c r="V64" s="265"/>
      <c r="W64" s="265"/>
      <c r="X64" s="265"/>
      <c r="Y64" s="265"/>
      <c r="Z64" s="265"/>
      <c r="AA64" s="265"/>
    </row>
    <row r="65" spans="3:27"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65"/>
      <c r="P65" s="265"/>
      <c r="Q65" s="265"/>
      <c r="R65" s="265"/>
      <c r="S65" s="265"/>
      <c r="T65" s="265"/>
      <c r="U65" s="265"/>
      <c r="V65" s="265"/>
      <c r="W65" s="265"/>
      <c r="X65" s="265"/>
      <c r="Y65" s="265"/>
      <c r="Z65" s="265"/>
      <c r="AA65" s="265"/>
    </row>
    <row r="66" spans="3:27"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65"/>
      <c r="P66" s="265"/>
      <c r="Q66" s="265"/>
      <c r="R66" s="265"/>
      <c r="S66" s="265"/>
      <c r="T66" s="265"/>
      <c r="U66" s="265"/>
      <c r="V66" s="265"/>
      <c r="W66" s="265"/>
      <c r="X66" s="265"/>
      <c r="Y66" s="265"/>
      <c r="Z66" s="265"/>
      <c r="AA66" s="265"/>
    </row>
    <row r="67" spans="3:27"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265"/>
      <c r="R67" s="265"/>
      <c r="S67" s="265"/>
      <c r="T67" s="265"/>
      <c r="U67" s="265"/>
      <c r="V67" s="265"/>
      <c r="W67" s="265"/>
      <c r="X67" s="265"/>
      <c r="Y67" s="265"/>
      <c r="Z67" s="265"/>
      <c r="AA67" s="265"/>
    </row>
    <row r="68" spans="3:27">
      <c r="C68" s="265"/>
      <c r="D68" s="265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65"/>
      <c r="P68" s="265"/>
      <c r="Q68" s="265"/>
      <c r="R68" s="265"/>
      <c r="S68" s="265"/>
      <c r="T68" s="265"/>
      <c r="U68" s="265"/>
      <c r="V68" s="265"/>
      <c r="W68" s="265"/>
      <c r="X68" s="265"/>
      <c r="Y68" s="265"/>
      <c r="Z68" s="265"/>
      <c r="AA68" s="265"/>
    </row>
    <row r="69" spans="3:27">
      <c r="C69" s="265"/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5"/>
      <c r="Z69" s="265"/>
      <c r="AA69" s="265"/>
    </row>
    <row r="70" spans="3:27"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5"/>
      <c r="X70" s="265"/>
      <c r="Y70" s="265"/>
      <c r="Z70" s="265"/>
      <c r="AA70" s="265"/>
    </row>
    <row r="71" spans="3:27">
      <c r="C71" s="265"/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5"/>
      <c r="X71" s="265"/>
      <c r="Y71" s="265"/>
      <c r="Z71" s="265"/>
      <c r="AA71" s="265"/>
    </row>
    <row r="72" spans="3:27">
      <c r="C72" s="265"/>
      <c r="D72" s="265"/>
      <c r="E72" s="265"/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265"/>
      <c r="Z72" s="265"/>
      <c r="AA72" s="265"/>
    </row>
    <row r="73" spans="3:27">
      <c r="C73" s="265"/>
      <c r="D73" s="265"/>
      <c r="E73" s="265"/>
      <c r="F73" s="265"/>
      <c r="G73" s="265"/>
      <c r="H73" s="265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265"/>
      <c r="U73" s="265"/>
      <c r="V73" s="265"/>
      <c r="W73" s="265"/>
      <c r="X73" s="265"/>
      <c r="Y73" s="265"/>
      <c r="Z73" s="265"/>
      <c r="AA73" s="265"/>
    </row>
    <row r="74" spans="3:27">
      <c r="C74" s="265"/>
      <c r="D74" s="265"/>
      <c r="E74" s="265"/>
      <c r="F74" s="265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265"/>
      <c r="U74" s="265"/>
      <c r="V74" s="265"/>
      <c r="W74" s="265"/>
      <c r="X74" s="265"/>
      <c r="Y74" s="265"/>
      <c r="Z74" s="265"/>
      <c r="AA74" s="265"/>
    </row>
    <row r="75" spans="3:27">
      <c r="C75" s="265"/>
      <c r="D75" s="265"/>
      <c r="E75" s="265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65"/>
      <c r="T75" s="265"/>
      <c r="U75" s="265"/>
      <c r="V75" s="265"/>
      <c r="W75" s="265"/>
      <c r="X75" s="265"/>
      <c r="Y75" s="265"/>
      <c r="Z75" s="265"/>
      <c r="AA75" s="265"/>
    </row>
    <row r="76" spans="3:27">
      <c r="C76" s="265"/>
      <c r="D76" s="265"/>
      <c r="E76" s="265"/>
      <c r="F76" s="265"/>
      <c r="G76" s="265"/>
      <c r="H76" s="265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65"/>
      <c r="T76" s="265"/>
      <c r="U76" s="265"/>
      <c r="V76" s="265"/>
      <c r="W76" s="265"/>
      <c r="X76" s="265"/>
      <c r="Y76" s="265"/>
      <c r="Z76" s="265"/>
      <c r="AA76" s="265"/>
    </row>
    <row r="77" spans="3:27">
      <c r="C77" s="265"/>
      <c r="D77" s="265"/>
      <c r="E77" s="265"/>
      <c r="F77" s="265"/>
      <c r="G77" s="265"/>
      <c r="H77" s="265"/>
      <c r="I77" s="265"/>
      <c r="J77" s="265"/>
      <c r="K77" s="265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</row>
    <row r="78" spans="3:27">
      <c r="C78" s="265"/>
      <c r="D78" s="265"/>
      <c r="E78" s="265"/>
      <c r="F78" s="265"/>
      <c r="G78" s="265"/>
      <c r="H78" s="265"/>
      <c r="I78" s="265"/>
      <c r="J78" s="265"/>
      <c r="K78" s="265"/>
      <c r="L78" s="265"/>
      <c r="M78" s="265"/>
      <c r="N78" s="265"/>
      <c r="O78" s="265"/>
      <c r="P78" s="265"/>
      <c r="Q78" s="265"/>
      <c r="R78" s="265"/>
      <c r="S78" s="265"/>
      <c r="T78" s="265"/>
      <c r="U78" s="265"/>
      <c r="V78" s="265"/>
      <c r="W78" s="265"/>
      <c r="X78" s="265"/>
      <c r="Y78" s="265"/>
      <c r="Z78" s="265"/>
      <c r="AA78" s="265"/>
    </row>
    <row r="79" spans="3:27"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5"/>
      <c r="Q79" s="265"/>
      <c r="R79" s="265"/>
      <c r="S79" s="265"/>
      <c r="T79" s="265"/>
      <c r="U79" s="265"/>
      <c r="V79" s="265"/>
      <c r="W79" s="265"/>
      <c r="X79" s="265"/>
      <c r="Y79" s="265"/>
      <c r="Z79" s="265"/>
      <c r="AA79" s="265"/>
    </row>
    <row r="80" spans="3:27">
      <c r="C80" s="265"/>
      <c r="D80" s="265"/>
      <c r="E80" s="265"/>
      <c r="F80" s="265"/>
      <c r="G80" s="265"/>
      <c r="H80" s="265"/>
      <c r="I80" s="265"/>
      <c r="J80" s="265"/>
      <c r="K80" s="265"/>
      <c r="L80" s="265"/>
      <c r="M80" s="265"/>
      <c r="N80" s="265"/>
      <c r="O80" s="265"/>
      <c r="P80" s="265"/>
      <c r="Q80" s="265"/>
      <c r="R80" s="265"/>
      <c r="S80" s="265"/>
      <c r="T80" s="265"/>
      <c r="U80" s="265"/>
      <c r="V80" s="265"/>
      <c r="W80" s="265"/>
      <c r="X80" s="265"/>
      <c r="Y80" s="265"/>
      <c r="Z80" s="265"/>
      <c r="AA80" s="265"/>
    </row>
    <row r="81" spans="3:27">
      <c r="C81" s="265"/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265"/>
      <c r="T81" s="265"/>
      <c r="U81" s="265"/>
      <c r="V81" s="265"/>
      <c r="W81" s="265"/>
      <c r="X81" s="265"/>
      <c r="Y81" s="265"/>
      <c r="Z81" s="265"/>
      <c r="AA81" s="265"/>
    </row>
    <row r="82" spans="3:27">
      <c r="C82" s="265"/>
      <c r="D82" s="265"/>
      <c r="E82" s="265"/>
      <c r="F82" s="265"/>
      <c r="G82" s="265"/>
      <c r="H82" s="265"/>
      <c r="I82" s="265"/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265"/>
      <c r="X82" s="265"/>
      <c r="Y82" s="265"/>
      <c r="Z82" s="265"/>
      <c r="AA82" s="265"/>
    </row>
  </sheetData>
  <sheetProtection sheet="1" objects="1" scenarios="1"/>
  <mergeCells count="1">
    <mergeCell ref="B1:C1"/>
  </mergeCells>
  <phoneticPr fontId="3" type="noConversion"/>
  <pageMargins left="0.5" right="0.5" top="0.5" bottom="0.5" header="0.5" footer="0.5"/>
  <pageSetup scale="77" fitToWidth="2" orientation="landscape" r:id="rId1"/>
  <headerFooter alignWithMargins="0">
    <oddFooter>&amp;L&amp;F&amp;C&amp;A&amp;ROK Small Scale Rental Policy Working Group
Underwriting Proforma</oddFooter>
  </headerFooter>
  <colBreaks count="1" manualBreakCount="1">
    <brk id="11" max="39" man="1"/>
  </colBreaks>
  <ignoredErrors>
    <ignoredError sqref="AB5:AD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0)Instructions</vt:lpstr>
      <vt:lpstr>1)Summary</vt:lpstr>
      <vt:lpstr>2)Revenue</vt:lpstr>
      <vt:lpstr>3)Operating Budget</vt:lpstr>
      <vt:lpstr>4)Operating Cash Flow</vt:lpstr>
      <vt:lpstr>5)Development Budget</vt:lpstr>
      <vt:lpstr>6)Construction Cash Flow</vt:lpstr>
      <vt:lpstr>GRP</vt:lpstr>
      <vt:lpstr>ODR</vt:lpstr>
      <vt:lpstr>'1)Summary'!Print_Area</vt:lpstr>
      <vt:lpstr>'2)Revenue'!Print_Area</vt:lpstr>
      <vt:lpstr>'3)Operating Budget'!Print_Area</vt:lpstr>
      <vt:lpstr>'4)Operating Cash Flow'!Print_Area</vt:lpstr>
      <vt:lpstr>'5)Development Budget'!Print_Area</vt:lpstr>
      <vt:lpstr>'6)Construction Cash Flow'!Print_Area</vt:lpstr>
      <vt:lpstr>'4)Operating Cash Flow'!Print_Titles</vt:lpstr>
      <vt:lpstr>'5)Development Budget'!Print_Titles</vt:lpstr>
      <vt:lpstr>'6)Construction Cash Flow'!Print_Titles</vt:lpstr>
      <vt:lpstr>SqFt</vt:lpstr>
      <vt:lpstr>TDC</vt:lpstr>
      <vt:lpstr>Units</vt:lpstr>
    </vt:vector>
  </TitlesOfParts>
  <Company>State of Michigan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Lathom</dc:creator>
  <cp:lastModifiedBy>Suzanne Rogers</cp:lastModifiedBy>
  <cp:lastPrinted>2012-09-24T01:04:59Z</cp:lastPrinted>
  <dcterms:created xsi:type="dcterms:W3CDTF">2008-11-27T20:23:46Z</dcterms:created>
  <dcterms:modified xsi:type="dcterms:W3CDTF">2015-07-22T21:00:27Z</dcterms:modified>
</cp:coreProperties>
</file>